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ta\Australasia\Watinglo\"/>
    </mc:Choice>
  </mc:AlternateContent>
  <xr:revisionPtr revIDLastSave="0" documentId="13_ncr:1_{29081B7D-2E02-49FB-90BA-9497AEF0C45B}" xr6:coauthVersionLast="47" xr6:coauthVersionMax="47" xr10:uidLastSave="{00000000-0000-0000-0000-000000000000}"/>
  <bookViews>
    <workbookView xWindow="0" yWindow="300" windowWidth="29040" windowHeight="15840" activeTab="3" xr2:uid="{56F95501-C441-4F5F-9176-930F819F3C5F}"/>
  </bookViews>
  <sheets>
    <sheet name="CRM values" sheetId="2" r:id="rId1"/>
    <sheet name="Calibrated data" sheetId="1" r:id="rId2"/>
    <sheet name="Retouch measurements" sheetId="5" r:id="rId3"/>
    <sheet name="Core measurements" sheetId="4" r:id="rId4"/>
    <sheet name="Pounding stone measurements" sheetId="6" r:id="rId5"/>
    <sheet name="Sheet1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I7" i="6"/>
  <c r="I6" i="6"/>
  <c r="I5" i="6"/>
  <c r="I4" i="6"/>
  <c r="I3" i="6"/>
  <c r="I2" i="6"/>
  <c r="E62" i="5"/>
  <c r="P61" i="5"/>
  <c r="E61" i="5"/>
  <c r="M58" i="5"/>
  <c r="M33" i="5"/>
  <c r="L2" i="4"/>
  <c r="M2" i="4"/>
  <c r="N2" i="4" s="1"/>
  <c r="L3" i="4"/>
  <c r="M3" i="4"/>
  <c r="N3" i="4"/>
  <c r="L4" i="4"/>
  <c r="M4" i="4"/>
  <c r="N4" i="4"/>
  <c r="L5" i="4"/>
  <c r="M5" i="4"/>
  <c r="N5" i="4"/>
  <c r="L6" i="4"/>
  <c r="M6" i="4"/>
  <c r="N6" i="4"/>
  <c r="L7" i="4"/>
  <c r="M7" i="4"/>
  <c r="N7" i="4"/>
  <c r="L8" i="4"/>
  <c r="M8" i="4"/>
  <c r="N8" i="4"/>
  <c r="L9" i="4"/>
  <c r="M9" i="4" s="1"/>
  <c r="N9" i="4" s="1"/>
  <c r="L10" i="4"/>
  <c r="M10" i="4"/>
  <c r="N10" i="4"/>
  <c r="L11" i="4"/>
  <c r="M11" i="4"/>
  <c r="N11" i="4"/>
  <c r="L12" i="4"/>
  <c r="M12" i="4"/>
  <c r="N12" i="4"/>
  <c r="L13" i="4"/>
  <c r="M13" i="4"/>
  <c r="N13" i="4"/>
  <c r="L14" i="4"/>
  <c r="M14" i="4"/>
  <c r="N14" i="4" s="1"/>
  <c r="L15" i="4"/>
  <c r="M15" i="4"/>
  <c r="N15" i="4"/>
  <c r="L16" i="4"/>
  <c r="M16" i="4" s="1"/>
  <c r="N16" i="4" s="1"/>
  <c r="L17" i="4"/>
  <c r="M17" i="4"/>
  <c r="N17" i="4"/>
  <c r="L18" i="4"/>
  <c r="M18" i="4"/>
  <c r="N18" i="4"/>
  <c r="L19" i="4"/>
  <c r="M19" i="4"/>
  <c r="N19" i="4"/>
  <c r="L20" i="4"/>
  <c r="M20" i="4"/>
  <c r="N20" i="4"/>
  <c r="L21" i="4"/>
  <c r="M21" i="4" s="1"/>
  <c r="N21" i="4" s="1"/>
  <c r="L22" i="4"/>
  <c r="M22" i="4"/>
  <c r="N22" i="4" s="1"/>
  <c r="L23" i="4"/>
  <c r="M23" i="4"/>
  <c r="N23" i="4"/>
  <c r="L24" i="4"/>
  <c r="M24" i="4"/>
  <c r="N24" i="4"/>
  <c r="L25" i="4"/>
  <c r="M25" i="4"/>
  <c r="N25" i="4"/>
  <c r="J27" i="4"/>
  <c r="J28" i="4"/>
  <c r="N27" i="4" l="1"/>
</calcChain>
</file>

<file path=xl/sharedStrings.xml><?xml version="1.0" encoding="utf-8"?>
<sst xmlns="http://schemas.openxmlformats.org/spreadsheetml/2006/main" count="375" uniqueCount="137">
  <si>
    <t>SAMPLE / ID</t>
  </si>
  <si>
    <t>CONTEXT</t>
  </si>
  <si>
    <t>Rb</t>
  </si>
  <si>
    <t>Sr</t>
  </si>
  <si>
    <t>Y</t>
  </si>
  <si>
    <t>Zr</t>
  </si>
  <si>
    <t>Nb</t>
  </si>
  <si>
    <t>WATINGLO A8 (pXRF)</t>
  </si>
  <si>
    <t>ANU9000</t>
  </si>
  <si>
    <t>SOURCE: KUTAU / BAO</t>
  </si>
  <si>
    <t>ANU286</t>
  </si>
  <si>
    <t>ANU1875</t>
  </si>
  <si>
    <t>ANU287</t>
  </si>
  <si>
    <t>ANU1935</t>
  </si>
  <si>
    <t>ANU296/1</t>
  </si>
  <si>
    <t>ANU2371</t>
  </si>
  <si>
    <t>SOURCE: MOPIR</t>
  </si>
  <si>
    <t>ANU2372</t>
  </si>
  <si>
    <t>ANU2369</t>
  </si>
  <si>
    <t>ANU2366</t>
  </si>
  <si>
    <t>SOURCE: GARALA / BAKI</t>
  </si>
  <si>
    <t>ANU380</t>
  </si>
  <si>
    <t>ANU2367</t>
  </si>
  <si>
    <t>ANU2365</t>
  </si>
  <si>
    <t>ANU293</t>
  </si>
  <si>
    <t>SOURCE: GULU</t>
  </si>
  <si>
    <t>ANU2000</t>
  </si>
  <si>
    <t>SOURCE: LOU</t>
  </si>
  <si>
    <t>ANU4226</t>
  </si>
  <si>
    <t>ANU1130</t>
  </si>
  <si>
    <t>ANU2811</t>
  </si>
  <si>
    <t>ANU280</t>
  </si>
  <si>
    <t>ANU4919</t>
  </si>
  <si>
    <t>ANU277</t>
  </si>
  <si>
    <t>ANU1855</t>
  </si>
  <si>
    <t>ANU4568</t>
  </si>
  <si>
    <t>ANU2503</t>
  </si>
  <si>
    <t>ANU302</t>
  </si>
  <si>
    <t>SOURCE: WEST FERGUSSON</t>
  </si>
  <si>
    <t>ANU305</t>
  </si>
  <si>
    <t>ANU304</t>
  </si>
  <si>
    <t>ANU304/1</t>
  </si>
  <si>
    <t>ANU306</t>
  </si>
  <si>
    <t>SOURCE: EAST FERGUSSON</t>
  </si>
  <si>
    <t>ANU307</t>
  </si>
  <si>
    <t>ANU301</t>
  </si>
  <si>
    <t>ANU309</t>
  </si>
  <si>
    <t>ANU310</t>
  </si>
  <si>
    <t>ANU9002/1</t>
  </si>
  <si>
    <t xml:space="preserve">SOURCE: VANUA LAVA </t>
  </si>
  <si>
    <t>ANU9004</t>
  </si>
  <si>
    <t>SOURCE: VANUA LAVA</t>
  </si>
  <si>
    <t>Sample/ID</t>
  </si>
  <si>
    <t>Rb (PPM)</t>
  </si>
  <si>
    <t>Sr (PPM)</t>
  </si>
  <si>
    <t>Y (PPM)</t>
  </si>
  <si>
    <t>Zr (PPM)</t>
  </si>
  <si>
    <t>Nb (PPM)</t>
  </si>
  <si>
    <t>ANU9000 ave. (18 assays)</t>
  </si>
  <si>
    <t>ANU9000 stdev (18 assays)</t>
  </si>
  <si>
    <t>bipolar</t>
  </si>
  <si>
    <t>quartz</t>
  </si>
  <si>
    <t>2B</t>
  </si>
  <si>
    <t>multi-facial</t>
  </si>
  <si>
    <t>semi-discoidal</t>
  </si>
  <si>
    <t>limestone</t>
  </si>
  <si>
    <t>crystal quartz</t>
  </si>
  <si>
    <t>Probably made on a flake</t>
  </si>
  <si>
    <t>chert</t>
  </si>
  <si>
    <t>Made on a flake</t>
  </si>
  <si>
    <t>discoidal</t>
  </si>
  <si>
    <t>assayed</t>
  </si>
  <si>
    <t>2A</t>
  </si>
  <si>
    <t>unifacial</t>
  </si>
  <si>
    <t>core-on-flake (discoidal)</t>
  </si>
  <si>
    <t>Heavily heat damaged</t>
  </si>
  <si>
    <t>Also made on a rounded cobble, looks less like an axe</t>
  </si>
  <si>
    <t>Made on rounded cobble, looks a bit like an axe</t>
  </si>
  <si>
    <t>SDI</t>
  </si>
  <si>
    <t>Surface area Inches</t>
  </si>
  <si>
    <t>Surface area estimate</t>
  </si>
  <si>
    <t>Notes</t>
  </si>
  <si>
    <t>Largest complete scar length</t>
  </si>
  <si>
    <t>Thickness</t>
  </si>
  <si>
    <t>Width</t>
  </si>
  <si>
    <t>Length</t>
  </si>
  <si>
    <t>Scar count</t>
  </si>
  <si>
    <t>Type</t>
  </si>
  <si>
    <t>Material</t>
  </si>
  <si>
    <t>#</t>
  </si>
  <si>
    <t>Layer</t>
  </si>
  <si>
    <t>Spit</t>
  </si>
  <si>
    <t>Typology</t>
  </si>
  <si>
    <t>Notch width 1</t>
  </si>
  <si>
    <t>Notch width 2</t>
  </si>
  <si>
    <t>Notch width 3</t>
  </si>
  <si>
    <t>Notch width 4</t>
  </si>
  <si>
    <t>Notch width 5</t>
  </si>
  <si>
    <t>Retouch length</t>
  </si>
  <si>
    <t>Scraper scar height</t>
  </si>
  <si>
    <t>Maximum thickness</t>
  </si>
  <si>
    <t>Maximum dimension</t>
  </si>
  <si>
    <t>Shell</t>
  </si>
  <si>
    <t>notch</t>
  </si>
  <si>
    <t>Made on a large operculum</t>
  </si>
  <si>
    <t>Chert</t>
  </si>
  <si>
    <t>Made on flaked piece</t>
  </si>
  <si>
    <t>Limestone</t>
  </si>
  <si>
    <t>Tool is covered in ochre</t>
  </si>
  <si>
    <t>Facetted platform.  Might just be small use-wear scars and not very concave.</t>
  </si>
  <si>
    <t>ventral</t>
  </si>
  <si>
    <t>Chalcedony</t>
  </si>
  <si>
    <t>Seems to hve also been used as a core-on-flake, recorded on the cores sheet as such</t>
  </si>
  <si>
    <t xml:space="preserve">Gloss on dorsal above notch </t>
  </si>
  <si>
    <t>marginal</t>
  </si>
  <si>
    <t>Made on a recycled flake</t>
  </si>
  <si>
    <t>scraper</t>
  </si>
  <si>
    <t>Ground to a gloss on parts of ventral</t>
  </si>
  <si>
    <t>Broken tip of small tool?  Possible incipient polish in ventral</t>
  </si>
  <si>
    <t>arrowhead</t>
  </si>
  <si>
    <t>informal</t>
  </si>
  <si>
    <t>Retouch is scalene</t>
  </si>
  <si>
    <t>Made on a flaked piece</t>
  </si>
  <si>
    <t>Ochre around notch, facetted platform</t>
  </si>
  <si>
    <t>Also has ventral retouch measured as retouch length</t>
  </si>
  <si>
    <t>Made on a thin slab</t>
  </si>
  <si>
    <t>Made on a broken flake</t>
  </si>
  <si>
    <t>resharpening</t>
  </si>
  <si>
    <t>One length of retouch is more denticulate. Made on a flaked piece</t>
  </si>
  <si>
    <t>9A</t>
  </si>
  <si>
    <t>Use-wear scars around much of perimeter</t>
  </si>
  <si>
    <t>Weight</t>
  </si>
  <si>
    <t>Width/thickness ratio</t>
  </si>
  <si>
    <t>Phonolite</t>
  </si>
  <si>
    <t>Battering at either end.</t>
  </si>
  <si>
    <t>Broken, length and weights are underestimates. Battering at complete end.</t>
  </si>
  <si>
    <t>Battering unclear.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</si>
</sst>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3D19-C7E9-4D82-8E5F-696E8706B6FC}">
  <dimension ref="A1:F4"/>
  <sheetViews>
    <sheetView zoomScale="49" workbookViewId="0">
      <selection activeCell="B2" sqref="B2:F2"/>
    </sheetView>
  </sheetViews>
  <sheetFormatPr defaultRowHeight="15" x14ac:dyDescent="0.25"/>
  <sheetData>
    <row r="1" spans="1:6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</row>
    <row r="2" spans="1:6" ht="45" x14ac:dyDescent="0.25">
      <c r="A2" s="2" t="s">
        <v>58</v>
      </c>
      <c r="B2" s="1">
        <v>52.611111111111114</v>
      </c>
      <c r="C2" s="1">
        <v>224.22222222222223</v>
      </c>
      <c r="D2" s="1">
        <v>25.277777777777779</v>
      </c>
      <c r="E2" s="1">
        <v>138.55555555555554</v>
      </c>
      <c r="F2" s="1">
        <v>3.9444444444444446</v>
      </c>
    </row>
    <row r="3" spans="1:6" ht="45" x14ac:dyDescent="0.25">
      <c r="A3" s="2" t="s">
        <v>59</v>
      </c>
      <c r="B3" s="1">
        <v>3.2744804507314167</v>
      </c>
      <c r="C3" s="1">
        <v>5.8365537329081576</v>
      </c>
      <c r="D3" s="1">
        <v>1.3197840980097766</v>
      </c>
      <c r="E3" s="1">
        <v>7.4377591677808796</v>
      </c>
      <c r="F3" s="1">
        <v>0.8023657829651033</v>
      </c>
    </row>
    <row r="4" spans="1:6" x14ac:dyDescent="0.25">
      <c r="B4" s="1"/>
      <c r="C4" s="1"/>
      <c r="D4" s="1"/>
      <c r="E4" s="1"/>
      <c r="F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31A9-0CBB-4D22-ABFD-B74D9C9E640E}">
  <dimension ref="A1:G37"/>
  <sheetViews>
    <sheetView zoomScale="59" workbookViewId="0">
      <selection activeCell="L23" sqref="L23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9455</v>
      </c>
      <c r="B2" t="s">
        <v>7</v>
      </c>
      <c r="C2" s="1">
        <v>155.66666666666666</v>
      </c>
      <c r="D2" s="1">
        <v>76.666666666666671</v>
      </c>
      <c r="E2" s="1">
        <v>46.666666666666664</v>
      </c>
      <c r="F2" s="1">
        <v>433.66666666666669</v>
      </c>
      <c r="G2" s="1">
        <v>48.666666666666664</v>
      </c>
    </row>
    <row r="3" spans="1:7" x14ac:dyDescent="0.25">
      <c r="A3" t="s">
        <v>8</v>
      </c>
      <c r="B3" t="s">
        <v>9</v>
      </c>
      <c r="C3" s="1">
        <v>52.611111111111114</v>
      </c>
      <c r="D3" s="1">
        <v>224.22222222222223</v>
      </c>
      <c r="E3" s="1">
        <v>25.277777777777779</v>
      </c>
      <c r="F3" s="1">
        <v>138.55555555555554</v>
      </c>
      <c r="G3" s="1">
        <v>3.9444444444444446</v>
      </c>
    </row>
    <row r="4" spans="1:7" x14ac:dyDescent="0.25">
      <c r="A4" t="s">
        <v>10</v>
      </c>
      <c r="B4" t="s">
        <v>9</v>
      </c>
      <c r="C4" s="1">
        <v>53</v>
      </c>
      <c r="D4" s="1">
        <v>225.00000000000003</v>
      </c>
      <c r="E4" s="1">
        <v>25.333333333333332</v>
      </c>
      <c r="F4" s="1">
        <v>136.66666666666669</v>
      </c>
      <c r="G4" s="1">
        <v>4.333333333333333</v>
      </c>
    </row>
    <row r="5" spans="1:7" x14ac:dyDescent="0.25">
      <c r="A5" t="s">
        <v>11</v>
      </c>
      <c r="B5" t="s">
        <v>9</v>
      </c>
      <c r="C5" s="1">
        <v>52</v>
      </c>
      <c r="D5" s="1">
        <v>221.99999999999997</v>
      </c>
      <c r="E5" s="1">
        <v>24.000000000000004</v>
      </c>
      <c r="F5" s="1">
        <v>134.49999999999997</v>
      </c>
      <c r="G5" s="1">
        <v>4.5</v>
      </c>
    </row>
    <row r="6" spans="1:7" x14ac:dyDescent="0.25">
      <c r="A6" t="s">
        <v>12</v>
      </c>
      <c r="B6" t="s">
        <v>9</v>
      </c>
      <c r="C6" s="1">
        <v>55.333333333333336</v>
      </c>
      <c r="D6" s="1">
        <v>233.66666666666663</v>
      </c>
      <c r="E6" s="1">
        <v>26</v>
      </c>
      <c r="F6" s="1">
        <v>145</v>
      </c>
      <c r="G6" s="1">
        <v>4.333333333333333</v>
      </c>
    </row>
    <row r="7" spans="1:7" x14ac:dyDescent="0.25">
      <c r="A7" t="s">
        <v>13</v>
      </c>
      <c r="B7" t="s">
        <v>9</v>
      </c>
      <c r="C7" s="1">
        <v>53</v>
      </c>
      <c r="D7" s="1">
        <v>232.66666666666669</v>
      </c>
      <c r="E7" s="1">
        <v>24.666666666666668</v>
      </c>
      <c r="F7" s="1">
        <v>134.66666666666666</v>
      </c>
      <c r="G7" s="1">
        <v>3.6666666666666665</v>
      </c>
    </row>
    <row r="8" spans="1:7" x14ac:dyDescent="0.25">
      <c r="A8" t="s">
        <v>14</v>
      </c>
      <c r="B8" t="s">
        <v>9</v>
      </c>
      <c r="C8" s="1">
        <v>56</v>
      </c>
      <c r="D8" s="1">
        <v>236</v>
      </c>
      <c r="E8" s="1">
        <v>26.333333333333332</v>
      </c>
      <c r="F8" s="1">
        <v>148.33333333333334</v>
      </c>
      <c r="G8" s="1">
        <v>4.333333333333333</v>
      </c>
    </row>
    <row r="9" spans="1:7" x14ac:dyDescent="0.25">
      <c r="A9" t="s">
        <v>15</v>
      </c>
      <c r="B9" t="s">
        <v>16</v>
      </c>
      <c r="C9" s="1">
        <v>34</v>
      </c>
      <c r="D9" s="1">
        <v>214.00000000000003</v>
      </c>
      <c r="E9" s="1">
        <v>31.333333333333336</v>
      </c>
      <c r="F9" s="1">
        <v>127.33333333333333</v>
      </c>
      <c r="G9" s="1">
        <v>4.333333333333333</v>
      </c>
    </row>
    <row r="10" spans="1:7" x14ac:dyDescent="0.25">
      <c r="A10" t="s">
        <v>17</v>
      </c>
      <c r="B10" t="s">
        <v>16</v>
      </c>
      <c r="C10" s="1">
        <v>33.333333333333329</v>
      </c>
      <c r="D10" s="1">
        <v>201.00000000000003</v>
      </c>
      <c r="E10" s="1">
        <v>28.999999999999996</v>
      </c>
      <c r="F10" s="1">
        <v>119.33333333333333</v>
      </c>
      <c r="G10" s="1">
        <v>2.9999999999999996</v>
      </c>
    </row>
    <row r="11" spans="1:7" x14ac:dyDescent="0.25">
      <c r="A11" t="s">
        <v>18</v>
      </c>
      <c r="B11" t="s">
        <v>16</v>
      </c>
      <c r="C11" s="1">
        <v>32.999999999999993</v>
      </c>
      <c r="D11" s="1">
        <v>202.66666666666666</v>
      </c>
      <c r="E11" s="1">
        <v>29.666666666666664</v>
      </c>
      <c r="F11" s="1">
        <v>112.66666666666666</v>
      </c>
      <c r="G11" s="1">
        <v>4</v>
      </c>
    </row>
    <row r="12" spans="1:7" x14ac:dyDescent="0.25">
      <c r="A12" t="s">
        <v>19</v>
      </c>
      <c r="B12" t="s">
        <v>20</v>
      </c>
      <c r="C12" s="1">
        <v>55.000000000000007</v>
      </c>
      <c r="D12" s="1">
        <v>154.00000000000003</v>
      </c>
      <c r="E12" s="1">
        <v>31</v>
      </c>
      <c r="F12" s="1">
        <v>157.99999999999997</v>
      </c>
      <c r="G12" s="1">
        <v>4.333333333333333</v>
      </c>
    </row>
    <row r="13" spans="1:7" x14ac:dyDescent="0.25">
      <c r="A13" t="s">
        <v>21</v>
      </c>
      <c r="B13" t="s">
        <v>20</v>
      </c>
      <c r="C13" s="1">
        <v>51.333333333333336</v>
      </c>
      <c r="D13" s="1">
        <v>119.33333333333333</v>
      </c>
      <c r="E13" s="1">
        <v>28.333333333333336</v>
      </c>
      <c r="F13" s="1">
        <v>115.00000000000001</v>
      </c>
      <c r="G13" s="1">
        <v>3.5</v>
      </c>
    </row>
    <row r="14" spans="1:7" x14ac:dyDescent="0.25">
      <c r="A14" t="s">
        <v>22</v>
      </c>
      <c r="B14" t="s">
        <v>20</v>
      </c>
      <c r="C14" s="1">
        <v>59</v>
      </c>
      <c r="D14" s="1">
        <v>164</v>
      </c>
      <c r="E14" s="1">
        <v>35.333333333333329</v>
      </c>
      <c r="F14" s="1">
        <v>173</v>
      </c>
      <c r="G14" s="1">
        <v>3.6666666666666665</v>
      </c>
    </row>
    <row r="15" spans="1:7" x14ac:dyDescent="0.25">
      <c r="A15" t="s">
        <v>23</v>
      </c>
      <c r="B15" t="s">
        <v>20</v>
      </c>
      <c r="C15" s="1">
        <v>56.333333333333329</v>
      </c>
      <c r="D15" s="1">
        <v>153.66666666666669</v>
      </c>
      <c r="E15" s="1">
        <v>33.666666666666671</v>
      </c>
      <c r="F15" s="1">
        <v>157.99999999999997</v>
      </c>
      <c r="G15" s="1">
        <v>4.333333333333333</v>
      </c>
    </row>
    <row r="16" spans="1:7" x14ac:dyDescent="0.25">
      <c r="A16" t="s">
        <v>24</v>
      </c>
      <c r="B16" t="s">
        <v>25</v>
      </c>
      <c r="C16" s="1">
        <v>60.333333333333336</v>
      </c>
      <c r="D16" s="1">
        <v>164.66666666666666</v>
      </c>
      <c r="E16" s="1">
        <v>24.666666666666668</v>
      </c>
      <c r="F16" s="1">
        <v>128.66666666666666</v>
      </c>
      <c r="G16" s="1">
        <v>4.333333333333333</v>
      </c>
    </row>
    <row r="17" spans="1:7" x14ac:dyDescent="0.25">
      <c r="A17" t="s">
        <v>26</v>
      </c>
      <c r="B17" t="s">
        <v>27</v>
      </c>
      <c r="C17" s="1">
        <v>146.33333333333334</v>
      </c>
      <c r="D17" s="1">
        <v>69.666666666666671</v>
      </c>
      <c r="E17" s="1">
        <v>43.333333333333343</v>
      </c>
      <c r="F17" s="1">
        <v>342</v>
      </c>
      <c r="G17" s="1">
        <v>41.333333333333336</v>
      </c>
    </row>
    <row r="18" spans="1:7" x14ac:dyDescent="0.25">
      <c r="A18" t="s">
        <v>28</v>
      </c>
      <c r="B18" t="s">
        <v>27</v>
      </c>
      <c r="C18" s="1">
        <v>152.66666666666666</v>
      </c>
      <c r="D18" s="1">
        <v>79.666666666666657</v>
      </c>
      <c r="E18" s="1">
        <v>51.333333333333336</v>
      </c>
      <c r="F18" s="1">
        <v>464.33333333333326</v>
      </c>
      <c r="G18" s="1">
        <v>49</v>
      </c>
    </row>
    <row r="19" spans="1:7" x14ac:dyDescent="0.25">
      <c r="A19" t="s">
        <v>29</v>
      </c>
      <c r="B19" t="s">
        <v>27</v>
      </c>
      <c r="C19" s="1">
        <v>155.66666666666666</v>
      </c>
      <c r="D19" s="1">
        <v>78.999999999999986</v>
      </c>
      <c r="E19" s="1">
        <v>45.666666666666671</v>
      </c>
      <c r="F19" s="1">
        <v>445.00000000000006</v>
      </c>
      <c r="G19" s="1">
        <v>50.666666666666671</v>
      </c>
    </row>
    <row r="20" spans="1:7" x14ac:dyDescent="0.25">
      <c r="A20" t="s">
        <v>30</v>
      </c>
      <c r="B20" t="s">
        <v>27</v>
      </c>
      <c r="C20" s="1">
        <v>157.00000000000003</v>
      </c>
      <c r="D20" s="1">
        <v>78.333333333333329</v>
      </c>
      <c r="E20" s="1">
        <v>49.333333333333329</v>
      </c>
      <c r="F20" s="1">
        <v>459.66666666666674</v>
      </c>
      <c r="G20" s="1">
        <v>46.999999999999993</v>
      </c>
    </row>
    <row r="21" spans="1:7" x14ac:dyDescent="0.25">
      <c r="A21" t="s">
        <v>31</v>
      </c>
      <c r="B21" t="s">
        <v>27</v>
      </c>
      <c r="C21" s="1">
        <v>141.33333333333331</v>
      </c>
      <c r="D21" s="1">
        <v>73.333333333333329</v>
      </c>
      <c r="E21" s="1">
        <v>45.333333333333336</v>
      </c>
      <c r="F21" s="1">
        <v>416</v>
      </c>
      <c r="G21" s="1">
        <v>46.333333333333329</v>
      </c>
    </row>
    <row r="22" spans="1:7" x14ac:dyDescent="0.25">
      <c r="A22" t="s">
        <v>32</v>
      </c>
      <c r="B22" t="s">
        <v>27</v>
      </c>
      <c r="C22" s="1">
        <v>151.66666666666666</v>
      </c>
      <c r="D22" s="1">
        <v>78.333333333333329</v>
      </c>
      <c r="E22" s="1">
        <v>47.666666666666664</v>
      </c>
      <c r="F22" s="1">
        <v>443</v>
      </c>
      <c r="G22" s="1">
        <v>47.333333333333336</v>
      </c>
    </row>
    <row r="23" spans="1:7" x14ac:dyDescent="0.25">
      <c r="A23" t="s">
        <v>33</v>
      </c>
      <c r="B23" t="s">
        <v>27</v>
      </c>
      <c r="C23" s="1">
        <v>143.333333333333</v>
      </c>
      <c r="D23" s="1">
        <v>99</v>
      </c>
      <c r="E23" s="1">
        <v>53</v>
      </c>
      <c r="F23" s="1">
        <v>530.33333333333337</v>
      </c>
      <c r="G23" s="1">
        <v>53</v>
      </c>
    </row>
    <row r="24" spans="1:7" x14ac:dyDescent="0.25">
      <c r="A24" t="s">
        <v>34</v>
      </c>
      <c r="B24" t="s">
        <v>27</v>
      </c>
      <c r="C24" s="1">
        <v>142</v>
      </c>
      <c r="D24" s="1">
        <v>73.333333333333329</v>
      </c>
      <c r="E24" s="1">
        <v>46.333333333333336</v>
      </c>
      <c r="F24" s="1">
        <v>419</v>
      </c>
      <c r="G24" s="1">
        <v>43</v>
      </c>
    </row>
    <row r="25" spans="1:7" x14ac:dyDescent="0.25">
      <c r="A25" t="s">
        <v>35</v>
      </c>
      <c r="B25" t="s">
        <v>27</v>
      </c>
      <c r="C25" s="1">
        <v>147.66666666666666</v>
      </c>
      <c r="D25" s="1">
        <v>73.333333333333329</v>
      </c>
      <c r="E25" s="1">
        <v>45</v>
      </c>
      <c r="F25" s="1">
        <v>348.33333333333326</v>
      </c>
      <c r="G25" s="1">
        <v>41.333333333333336</v>
      </c>
    </row>
    <row r="26" spans="1:7" x14ac:dyDescent="0.25">
      <c r="A26" t="s">
        <v>36</v>
      </c>
      <c r="B26" t="s">
        <v>27</v>
      </c>
      <c r="C26" s="1">
        <v>152.66666666666666</v>
      </c>
      <c r="D26" s="1">
        <v>73.666666666666671</v>
      </c>
      <c r="E26" s="1">
        <v>44</v>
      </c>
      <c r="F26" s="1">
        <v>350.33333333333331</v>
      </c>
      <c r="G26" s="1">
        <v>41.666666666666664</v>
      </c>
    </row>
    <row r="27" spans="1:7" x14ac:dyDescent="0.25">
      <c r="A27" t="s">
        <v>37</v>
      </c>
      <c r="B27" t="s">
        <v>38</v>
      </c>
      <c r="C27" s="1">
        <v>126.66666666666666</v>
      </c>
      <c r="D27" s="1">
        <v>79.333333333333343</v>
      </c>
      <c r="E27" s="1">
        <v>32.333333333333336</v>
      </c>
      <c r="F27" s="1">
        <v>335.33333333333337</v>
      </c>
      <c r="G27" s="1">
        <v>11.333333333333332</v>
      </c>
    </row>
    <row r="28" spans="1:7" x14ac:dyDescent="0.25">
      <c r="A28" t="s">
        <v>39</v>
      </c>
      <c r="B28" t="s">
        <v>38</v>
      </c>
      <c r="C28" s="1">
        <v>131.66666666666666</v>
      </c>
      <c r="D28" s="1">
        <v>110.33333333333333</v>
      </c>
      <c r="E28" s="1">
        <v>25.666666666666668</v>
      </c>
      <c r="F28" s="1">
        <v>204.00000000000003</v>
      </c>
      <c r="G28" s="1">
        <v>10.333333333333334</v>
      </c>
    </row>
    <row r="29" spans="1:7" x14ac:dyDescent="0.25">
      <c r="A29" t="s">
        <v>40</v>
      </c>
      <c r="B29" t="s">
        <v>38</v>
      </c>
      <c r="C29" s="1">
        <v>139.33333333333334</v>
      </c>
      <c r="D29" s="1">
        <v>86.666666666666671</v>
      </c>
      <c r="E29" s="1">
        <v>34.333333333333336</v>
      </c>
      <c r="F29" s="1">
        <v>344</v>
      </c>
      <c r="G29" s="1">
        <v>12.666666666666666</v>
      </c>
    </row>
    <row r="30" spans="1:7" x14ac:dyDescent="0.25">
      <c r="A30" t="s">
        <v>41</v>
      </c>
      <c r="B30" t="s">
        <v>38</v>
      </c>
      <c r="C30" s="1">
        <v>133.66666666666666</v>
      </c>
      <c r="D30" s="1">
        <v>83.333333333333329</v>
      </c>
      <c r="E30" s="1">
        <v>32</v>
      </c>
      <c r="F30" s="1">
        <v>323.66666666666669</v>
      </c>
      <c r="G30" s="1">
        <v>11.666666666666666</v>
      </c>
    </row>
    <row r="31" spans="1:7" x14ac:dyDescent="0.25">
      <c r="A31" t="s">
        <v>42</v>
      </c>
      <c r="B31" t="s">
        <v>43</v>
      </c>
      <c r="C31" s="1">
        <v>126.99999999999997</v>
      </c>
      <c r="D31" s="1">
        <v>2.9999999999999996</v>
      </c>
      <c r="E31" s="1">
        <v>91</v>
      </c>
      <c r="F31" s="1">
        <v>1068.5</v>
      </c>
      <c r="G31" s="1">
        <v>31.999999999999996</v>
      </c>
    </row>
    <row r="32" spans="1:7" x14ac:dyDescent="0.25">
      <c r="A32" t="s">
        <v>44</v>
      </c>
      <c r="B32" t="s">
        <v>43</v>
      </c>
      <c r="C32" s="1">
        <v>156.33333333333331</v>
      </c>
      <c r="D32" s="1">
        <v>3.5</v>
      </c>
      <c r="E32" s="1">
        <v>132.66666666666669</v>
      </c>
      <c r="F32" s="1">
        <v>1584.3333333333335</v>
      </c>
      <c r="G32" s="1">
        <v>40.333333333333329</v>
      </c>
    </row>
    <row r="33" spans="1:7" x14ac:dyDescent="0.25">
      <c r="A33" t="s">
        <v>45</v>
      </c>
      <c r="B33" t="s">
        <v>43</v>
      </c>
      <c r="C33" s="1">
        <v>121.33333333333333</v>
      </c>
      <c r="D33" s="1">
        <v>4.333333333333333</v>
      </c>
      <c r="E33" s="1">
        <v>86.333333333333329</v>
      </c>
      <c r="F33" s="1">
        <v>1023</v>
      </c>
      <c r="G33" s="1">
        <v>30</v>
      </c>
    </row>
    <row r="34" spans="1:7" x14ac:dyDescent="0.25">
      <c r="A34" t="s">
        <v>46</v>
      </c>
      <c r="B34" t="s">
        <v>43</v>
      </c>
      <c r="C34" s="1">
        <v>129.66666666666666</v>
      </c>
      <c r="D34" s="1">
        <v>3</v>
      </c>
      <c r="E34" s="1">
        <v>67</v>
      </c>
      <c r="F34" s="1">
        <v>652</v>
      </c>
      <c r="G34" s="1">
        <v>25</v>
      </c>
    </row>
    <row r="35" spans="1:7" x14ac:dyDescent="0.25">
      <c r="A35" t="s">
        <v>47</v>
      </c>
      <c r="B35" t="s">
        <v>43</v>
      </c>
      <c r="C35" s="1">
        <v>139.66666666666666</v>
      </c>
      <c r="D35" s="1">
        <v>4</v>
      </c>
      <c r="E35" s="1">
        <v>71.666666666666671</v>
      </c>
      <c r="F35" s="1">
        <v>687</v>
      </c>
      <c r="G35" s="1">
        <v>27.333333333333332</v>
      </c>
    </row>
    <row r="36" spans="1:7" x14ac:dyDescent="0.25">
      <c r="A36" t="s">
        <v>48</v>
      </c>
      <c r="B36" t="s">
        <v>49</v>
      </c>
      <c r="C36" s="1">
        <v>95.333333333333329</v>
      </c>
      <c r="D36" s="1">
        <v>108.99999999999999</v>
      </c>
      <c r="E36" s="1">
        <v>45.6666666666667</v>
      </c>
      <c r="F36" s="1">
        <v>323.66666666666663</v>
      </c>
      <c r="G36" s="1">
        <v>8.3333333333333339</v>
      </c>
    </row>
    <row r="37" spans="1:7" x14ac:dyDescent="0.25">
      <c r="A37" t="s">
        <v>50</v>
      </c>
      <c r="B37" t="s">
        <v>51</v>
      </c>
      <c r="C37" s="1">
        <v>101.99999999999999</v>
      </c>
      <c r="D37" s="1">
        <v>111.33333333333334</v>
      </c>
      <c r="E37" s="1">
        <v>47.999999999999993</v>
      </c>
      <c r="F37" s="1">
        <v>326.66666666666669</v>
      </c>
      <c r="G37" s="1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8D07-653E-49C0-AFAC-38C373391C68}">
  <dimension ref="A1:Q62"/>
  <sheetViews>
    <sheetView workbookViewId="0">
      <pane ySplit="1" topLeftCell="A2" activePane="bottomLeft" state="frozen"/>
      <selection pane="bottomLeft" activeCell="D31" sqref="D31"/>
    </sheetView>
  </sheetViews>
  <sheetFormatPr defaultRowHeight="15" x14ac:dyDescent="0.25"/>
  <cols>
    <col min="4" max="4" width="10.42578125" bestFit="1" customWidth="1"/>
    <col min="13" max="13" width="11.28515625" bestFit="1" customWidth="1"/>
    <col min="14" max="14" width="17.85546875" bestFit="1" customWidth="1"/>
    <col min="15" max="15" width="18.5703125" bestFit="1" customWidth="1"/>
    <col min="16" max="16" width="19.42578125" bestFit="1" customWidth="1"/>
  </cols>
  <sheetData>
    <row r="1" spans="1:17" s="3" customFormat="1" x14ac:dyDescent="0.25">
      <c r="A1" s="3" t="s">
        <v>91</v>
      </c>
      <c r="B1" s="3" t="s">
        <v>90</v>
      </c>
      <c r="C1" s="3" t="s">
        <v>89</v>
      </c>
      <c r="D1" s="3" t="s">
        <v>88</v>
      </c>
      <c r="E1" s="3" t="s">
        <v>85</v>
      </c>
      <c r="F1" s="3" t="s">
        <v>84</v>
      </c>
      <c r="G1" s="3" t="s">
        <v>92</v>
      </c>
      <c r="H1" s="3" t="s">
        <v>93</v>
      </c>
      <c r="I1" s="3" t="s">
        <v>94</v>
      </c>
      <c r="J1" s="3" t="s">
        <v>95</v>
      </c>
      <c r="K1" s="3" t="s">
        <v>96</v>
      </c>
      <c r="L1" s="3" t="s">
        <v>97</v>
      </c>
      <c r="M1" s="3" t="s">
        <v>98</v>
      </c>
      <c r="N1" s="3" t="s">
        <v>99</v>
      </c>
      <c r="O1" s="3" t="s">
        <v>100</v>
      </c>
      <c r="P1" s="3" t="s">
        <v>101</v>
      </c>
      <c r="Q1" s="3" t="s">
        <v>81</v>
      </c>
    </row>
    <row r="2" spans="1:17" x14ac:dyDescent="0.25">
      <c r="A2">
        <v>84</v>
      </c>
      <c r="B2">
        <v>1</v>
      </c>
      <c r="C2">
        <v>1058</v>
      </c>
      <c r="D2" t="s">
        <v>102</v>
      </c>
      <c r="E2">
        <v>55.26</v>
      </c>
      <c r="F2">
        <v>39.06</v>
      </c>
      <c r="G2" t="s">
        <v>103</v>
      </c>
      <c r="H2">
        <v>9.35</v>
      </c>
      <c r="I2">
        <v>6.95</v>
      </c>
      <c r="J2">
        <v>4.7</v>
      </c>
      <c r="P2">
        <v>55.26</v>
      </c>
      <c r="Q2" t="s">
        <v>104</v>
      </c>
    </row>
    <row r="3" spans="1:17" x14ac:dyDescent="0.25">
      <c r="A3">
        <v>52</v>
      </c>
      <c r="B3">
        <v>3</v>
      </c>
      <c r="C3">
        <v>1020</v>
      </c>
      <c r="D3" t="s">
        <v>105</v>
      </c>
      <c r="E3">
        <v>38.79</v>
      </c>
      <c r="F3">
        <v>21.31</v>
      </c>
      <c r="G3" t="s">
        <v>103</v>
      </c>
      <c r="H3">
        <v>6.56</v>
      </c>
      <c r="I3">
        <v>9.99</v>
      </c>
      <c r="J3">
        <v>3.81</v>
      </c>
      <c r="K3">
        <v>6.85</v>
      </c>
      <c r="P3">
        <v>38.79</v>
      </c>
    </row>
    <row r="4" spans="1:17" x14ac:dyDescent="0.25">
      <c r="A4">
        <v>52</v>
      </c>
      <c r="B4">
        <v>3</v>
      </c>
      <c r="C4">
        <v>1021</v>
      </c>
      <c r="D4" t="s">
        <v>105</v>
      </c>
      <c r="E4">
        <v>47.85</v>
      </c>
      <c r="F4">
        <v>27.97</v>
      </c>
      <c r="G4" t="s">
        <v>103</v>
      </c>
      <c r="H4">
        <v>17.36</v>
      </c>
      <c r="I4">
        <v>5.63</v>
      </c>
      <c r="J4">
        <v>8.34</v>
      </c>
      <c r="K4">
        <v>6.85</v>
      </c>
      <c r="P4">
        <v>47.85</v>
      </c>
      <c r="Q4" t="s">
        <v>106</v>
      </c>
    </row>
    <row r="5" spans="1:17" x14ac:dyDescent="0.25">
      <c r="A5">
        <v>54</v>
      </c>
      <c r="B5">
        <v>3</v>
      </c>
      <c r="C5">
        <v>1022</v>
      </c>
      <c r="D5" t="s">
        <v>107</v>
      </c>
      <c r="E5">
        <v>59.58</v>
      </c>
      <c r="F5">
        <v>44.31</v>
      </c>
      <c r="G5" t="s">
        <v>103</v>
      </c>
      <c r="H5">
        <v>13.14</v>
      </c>
      <c r="P5">
        <v>59.58</v>
      </c>
    </row>
    <row r="6" spans="1:17" x14ac:dyDescent="0.25">
      <c r="A6">
        <v>55</v>
      </c>
      <c r="B6">
        <v>3</v>
      </c>
      <c r="C6">
        <v>1023</v>
      </c>
      <c r="D6" t="s">
        <v>105</v>
      </c>
      <c r="E6">
        <v>23.22</v>
      </c>
      <c r="F6">
        <v>17.64</v>
      </c>
      <c r="G6" t="s">
        <v>103</v>
      </c>
      <c r="H6">
        <v>7.09</v>
      </c>
      <c r="I6">
        <v>5.85</v>
      </c>
      <c r="J6">
        <v>9.9600000000000009</v>
      </c>
      <c r="K6">
        <v>3.97</v>
      </c>
      <c r="P6">
        <v>23.22</v>
      </c>
    </row>
    <row r="7" spans="1:17" x14ac:dyDescent="0.25">
      <c r="A7">
        <v>57</v>
      </c>
      <c r="B7">
        <v>3</v>
      </c>
      <c r="C7">
        <v>1024</v>
      </c>
      <c r="D7" t="s">
        <v>107</v>
      </c>
      <c r="E7">
        <v>28.64</v>
      </c>
      <c r="F7">
        <v>12.77</v>
      </c>
      <c r="G7" t="s">
        <v>103</v>
      </c>
      <c r="H7">
        <v>7.23</v>
      </c>
      <c r="I7">
        <v>4.28</v>
      </c>
      <c r="P7">
        <v>28.64</v>
      </c>
      <c r="Q7" t="s">
        <v>108</v>
      </c>
    </row>
    <row r="8" spans="1:17" x14ac:dyDescent="0.25">
      <c r="A8">
        <v>58</v>
      </c>
      <c r="B8">
        <v>3</v>
      </c>
      <c r="C8">
        <v>1026</v>
      </c>
      <c r="D8" t="s">
        <v>105</v>
      </c>
      <c r="E8">
        <v>36.14</v>
      </c>
      <c r="F8">
        <v>31.01</v>
      </c>
      <c r="G8" t="s">
        <v>103</v>
      </c>
      <c r="H8">
        <v>9.8000000000000007</v>
      </c>
      <c r="I8">
        <v>7.48</v>
      </c>
      <c r="P8">
        <v>36.14</v>
      </c>
      <c r="Q8" t="s">
        <v>106</v>
      </c>
    </row>
    <row r="9" spans="1:17" x14ac:dyDescent="0.25">
      <c r="A9">
        <v>59</v>
      </c>
      <c r="B9">
        <v>3</v>
      </c>
      <c r="C9">
        <v>1027</v>
      </c>
      <c r="D9" t="s">
        <v>105</v>
      </c>
      <c r="E9">
        <v>19.190000000000001</v>
      </c>
      <c r="F9">
        <v>12.71</v>
      </c>
      <c r="G9" t="s">
        <v>103</v>
      </c>
      <c r="H9">
        <v>3.79</v>
      </c>
      <c r="P9">
        <v>19.190000000000001</v>
      </c>
      <c r="Q9" t="s">
        <v>109</v>
      </c>
    </row>
    <row r="10" spans="1:17" x14ac:dyDescent="0.25">
      <c r="A10">
        <v>61</v>
      </c>
      <c r="B10">
        <v>3</v>
      </c>
      <c r="C10">
        <v>1029</v>
      </c>
      <c r="D10" t="s">
        <v>105</v>
      </c>
      <c r="E10">
        <v>36.71</v>
      </c>
      <c r="F10">
        <v>31.9</v>
      </c>
      <c r="G10" t="s">
        <v>103</v>
      </c>
      <c r="H10">
        <v>10.02</v>
      </c>
      <c r="I10">
        <v>9.7100000000000009</v>
      </c>
      <c r="J10">
        <v>3.89</v>
      </c>
      <c r="P10">
        <v>36.71</v>
      </c>
    </row>
    <row r="11" spans="1:17" x14ac:dyDescent="0.25">
      <c r="A11">
        <v>61</v>
      </c>
      <c r="B11">
        <v>3</v>
      </c>
      <c r="C11">
        <v>1030</v>
      </c>
      <c r="D11" t="s">
        <v>105</v>
      </c>
      <c r="E11">
        <v>30.89</v>
      </c>
      <c r="F11">
        <v>21.36</v>
      </c>
      <c r="G11" t="s">
        <v>110</v>
      </c>
      <c r="M11">
        <v>36</v>
      </c>
      <c r="P11">
        <v>35.520000000000003</v>
      </c>
    </row>
    <row r="12" spans="1:17" x14ac:dyDescent="0.25">
      <c r="A12">
        <v>61</v>
      </c>
      <c r="B12">
        <v>3</v>
      </c>
      <c r="C12">
        <v>1028</v>
      </c>
      <c r="D12" t="s">
        <v>111</v>
      </c>
      <c r="E12">
        <v>114.75</v>
      </c>
      <c r="F12">
        <v>82.6</v>
      </c>
      <c r="G12" t="s">
        <v>110</v>
      </c>
      <c r="M12">
        <v>35.28</v>
      </c>
      <c r="P12">
        <v>114.75</v>
      </c>
    </row>
    <row r="13" spans="1:17" x14ac:dyDescent="0.25">
      <c r="A13">
        <v>51</v>
      </c>
      <c r="B13">
        <v>4</v>
      </c>
      <c r="C13">
        <v>1019</v>
      </c>
      <c r="D13" t="s">
        <v>105</v>
      </c>
      <c r="E13">
        <v>43.4</v>
      </c>
      <c r="F13">
        <v>26.1</v>
      </c>
      <c r="G13" t="s">
        <v>103</v>
      </c>
      <c r="H13">
        <v>6.68</v>
      </c>
      <c r="I13">
        <v>5.78</v>
      </c>
      <c r="J13">
        <v>4.8600000000000003</v>
      </c>
      <c r="M13">
        <v>20.82</v>
      </c>
      <c r="N13">
        <v>4.46</v>
      </c>
      <c r="O13">
        <v>24.83</v>
      </c>
      <c r="P13">
        <v>43.4</v>
      </c>
      <c r="Q13" t="s">
        <v>106</v>
      </c>
    </row>
    <row r="14" spans="1:17" x14ac:dyDescent="0.25">
      <c r="A14">
        <v>37</v>
      </c>
      <c r="B14">
        <v>5</v>
      </c>
      <c r="C14">
        <v>1101</v>
      </c>
      <c r="D14" t="s">
        <v>105</v>
      </c>
      <c r="E14">
        <v>13.04</v>
      </c>
      <c r="F14">
        <v>4.47</v>
      </c>
      <c r="G14" t="s">
        <v>103</v>
      </c>
      <c r="H14">
        <v>3.19</v>
      </c>
      <c r="I14">
        <v>3.13</v>
      </c>
      <c r="J14">
        <v>2.66</v>
      </c>
      <c r="P14">
        <v>13.04</v>
      </c>
    </row>
    <row r="15" spans="1:17" x14ac:dyDescent="0.25">
      <c r="A15">
        <v>37</v>
      </c>
      <c r="B15">
        <v>5</v>
      </c>
      <c r="C15">
        <v>1013</v>
      </c>
      <c r="D15" t="s">
        <v>105</v>
      </c>
      <c r="E15">
        <v>48.12</v>
      </c>
      <c r="F15">
        <v>41.38</v>
      </c>
      <c r="G15" t="s">
        <v>103</v>
      </c>
      <c r="H15">
        <v>7.13</v>
      </c>
      <c r="P15">
        <v>48.12</v>
      </c>
      <c r="Q15" t="s">
        <v>106</v>
      </c>
    </row>
    <row r="16" spans="1:17" x14ac:dyDescent="0.25">
      <c r="A16">
        <v>41</v>
      </c>
      <c r="B16">
        <v>5</v>
      </c>
      <c r="C16">
        <v>1015</v>
      </c>
      <c r="D16" t="s">
        <v>105</v>
      </c>
      <c r="E16">
        <v>23.4</v>
      </c>
      <c r="F16">
        <v>8.5299999999999994</v>
      </c>
      <c r="G16" t="s">
        <v>103</v>
      </c>
      <c r="H16">
        <v>2.2999999999999998</v>
      </c>
      <c r="P16">
        <v>23.4</v>
      </c>
    </row>
    <row r="17" spans="1:17" x14ac:dyDescent="0.25">
      <c r="A17">
        <v>43</v>
      </c>
      <c r="B17">
        <v>5</v>
      </c>
      <c r="C17">
        <v>1104</v>
      </c>
      <c r="D17" t="s">
        <v>105</v>
      </c>
      <c r="E17">
        <v>40</v>
      </c>
      <c r="F17">
        <v>38.03</v>
      </c>
      <c r="G17" t="s">
        <v>103</v>
      </c>
      <c r="H17">
        <v>17.86</v>
      </c>
      <c r="I17">
        <v>14.04</v>
      </c>
      <c r="P17">
        <v>40</v>
      </c>
      <c r="Q17" t="s">
        <v>112</v>
      </c>
    </row>
    <row r="18" spans="1:17" x14ac:dyDescent="0.25">
      <c r="A18">
        <v>43</v>
      </c>
      <c r="B18">
        <v>5</v>
      </c>
      <c r="C18">
        <v>1016</v>
      </c>
      <c r="D18" t="s">
        <v>105</v>
      </c>
      <c r="E18">
        <v>52.03</v>
      </c>
      <c r="F18">
        <v>40.35</v>
      </c>
      <c r="G18" t="s">
        <v>103</v>
      </c>
      <c r="H18">
        <v>9.6199999999999992</v>
      </c>
      <c r="I18">
        <v>12.39</v>
      </c>
      <c r="J18">
        <v>2.42</v>
      </c>
      <c r="P18">
        <v>52.03</v>
      </c>
    </row>
    <row r="19" spans="1:17" x14ac:dyDescent="0.25">
      <c r="A19">
        <v>30</v>
      </c>
      <c r="B19">
        <v>6</v>
      </c>
      <c r="C19">
        <v>1010</v>
      </c>
      <c r="D19" t="s">
        <v>105</v>
      </c>
      <c r="E19">
        <v>36.18</v>
      </c>
      <c r="F19">
        <v>31.72</v>
      </c>
      <c r="G19" t="s">
        <v>103</v>
      </c>
      <c r="H19">
        <v>7.92</v>
      </c>
      <c r="P19">
        <v>36.18</v>
      </c>
      <c r="Q19" t="s">
        <v>113</v>
      </c>
    </row>
    <row r="20" spans="1:17" x14ac:dyDescent="0.25">
      <c r="A20">
        <v>32</v>
      </c>
      <c r="B20">
        <v>6</v>
      </c>
      <c r="C20">
        <v>1011</v>
      </c>
      <c r="D20" t="s">
        <v>105</v>
      </c>
      <c r="E20">
        <v>47.99</v>
      </c>
      <c r="F20">
        <v>30.25</v>
      </c>
      <c r="G20" t="s">
        <v>103</v>
      </c>
      <c r="H20">
        <v>6</v>
      </c>
      <c r="I20">
        <v>6.26</v>
      </c>
      <c r="J20">
        <v>8.5500000000000007</v>
      </c>
      <c r="P20">
        <v>47.99</v>
      </c>
      <c r="Q20" t="s">
        <v>106</v>
      </c>
    </row>
    <row r="21" spans="1:17" x14ac:dyDescent="0.25">
      <c r="A21">
        <v>32</v>
      </c>
      <c r="B21">
        <v>6</v>
      </c>
      <c r="C21">
        <v>1012</v>
      </c>
      <c r="D21" t="s">
        <v>105</v>
      </c>
      <c r="E21">
        <v>52.3</v>
      </c>
      <c r="F21">
        <v>34.700000000000003</v>
      </c>
      <c r="G21" t="s">
        <v>103</v>
      </c>
      <c r="H21">
        <v>15.06</v>
      </c>
      <c r="P21">
        <v>52.3</v>
      </c>
      <c r="Q21" t="s">
        <v>106</v>
      </c>
    </row>
    <row r="22" spans="1:17" x14ac:dyDescent="0.25">
      <c r="A22">
        <v>15</v>
      </c>
      <c r="B22">
        <v>7</v>
      </c>
      <c r="C22">
        <v>1003</v>
      </c>
      <c r="D22" t="s">
        <v>105</v>
      </c>
      <c r="E22">
        <v>20.73</v>
      </c>
      <c r="G22" t="s">
        <v>103</v>
      </c>
      <c r="H22">
        <v>8.2899999999999991</v>
      </c>
      <c r="I22">
        <v>2.88</v>
      </c>
      <c r="P22">
        <v>50.8</v>
      </c>
    </row>
    <row r="23" spans="1:17" x14ac:dyDescent="0.25">
      <c r="A23">
        <v>15</v>
      </c>
      <c r="B23">
        <v>7</v>
      </c>
      <c r="C23">
        <v>1004</v>
      </c>
      <c r="D23" t="s">
        <v>105</v>
      </c>
      <c r="E23">
        <v>30.3</v>
      </c>
      <c r="G23" t="s">
        <v>103</v>
      </c>
      <c r="H23">
        <v>7.5</v>
      </c>
      <c r="P23">
        <v>30.3</v>
      </c>
    </row>
    <row r="24" spans="1:17" x14ac:dyDescent="0.25">
      <c r="A24">
        <v>15</v>
      </c>
      <c r="B24">
        <v>7</v>
      </c>
      <c r="C24">
        <v>1005</v>
      </c>
      <c r="D24" t="s">
        <v>105</v>
      </c>
      <c r="E24">
        <v>64.540000000000006</v>
      </c>
      <c r="G24" t="s">
        <v>103</v>
      </c>
      <c r="H24">
        <v>9.19</v>
      </c>
      <c r="I24">
        <v>9.14</v>
      </c>
      <c r="P24">
        <v>64.540000000000006</v>
      </c>
    </row>
    <row r="25" spans="1:17" x14ac:dyDescent="0.25">
      <c r="A25">
        <v>16</v>
      </c>
      <c r="B25">
        <v>7</v>
      </c>
      <c r="C25">
        <v>1000</v>
      </c>
      <c r="D25" t="s">
        <v>111</v>
      </c>
      <c r="E25">
        <v>14.44</v>
      </c>
      <c r="G25" t="s">
        <v>103</v>
      </c>
      <c r="H25">
        <v>4.45</v>
      </c>
      <c r="I25">
        <v>3.85</v>
      </c>
      <c r="P25">
        <v>14.44</v>
      </c>
    </row>
    <row r="26" spans="1:17" x14ac:dyDescent="0.25">
      <c r="A26">
        <v>16</v>
      </c>
      <c r="B26">
        <v>7</v>
      </c>
      <c r="C26">
        <v>1001</v>
      </c>
      <c r="D26" t="s">
        <v>111</v>
      </c>
      <c r="E26">
        <v>48.46</v>
      </c>
      <c r="G26" t="s">
        <v>103</v>
      </c>
      <c r="H26">
        <v>14.05</v>
      </c>
      <c r="I26">
        <v>6.85</v>
      </c>
      <c r="J26">
        <v>6.16</v>
      </c>
      <c r="K26">
        <v>6.63</v>
      </c>
      <c r="L26">
        <v>3.18</v>
      </c>
      <c r="P26">
        <v>48.46</v>
      </c>
    </row>
    <row r="27" spans="1:17" x14ac:dyDescent="0.25">
      <c r="A27">
        <v>16</v>
      </c>
      <c r="B27">
        <v>7</v>
      </c>
      <c r="C27">
        <v>1002</v>
      </c>
      <c r="D27" t="s">
        <v>105</v>
      </c>
      <c r="E27">
        <v>49.47</v>
      </c>
      <c r="G27" t="s">
        <v>103</v>
      </c>
      <c r="H27">
        <v>9.1</v>
      </c>
      <c r="I27">
        <v>5.67</v>
      </c>
      <c r="J27">
        <v>7.9</v>
      </c>
      <c r="K27">
        <v>7.03</v>
      </c>
      <c r="P27">
        <v>49.47</v>
      </c>
    </row>
    <row r="28" spans="1:17" x14ac:dyDescent="0.25">
      <c r="A28">
        <v>10</v>
      </c>
      <c r="B28">
        <v>8</v>
      </c>
      <c r="C28">
        <v>1007</v>
      </c>
      <c r="D28" t="s">
        <v>105</v>
      </c>
      <c r="E28">
        <v>15.91</v>
      </c>
      <c r="G28" t="s">
        <v>114</v>
      </c>
      <c r="M28">
        <v>11.35</v>
      </c>
      <c r="P28">
        <v>15.91</v>
      </c>
    </row>
    <row r="29" spans="1:17" x14ac:dyDescent="0.25">
      <c r="A29">
        <v>12</v>
      </c>
      <c r="B29">
        <v>8</v>
      </c>
      <c r="C29">
        <v>1006</v>
      </c>
      <c r="D29" t="s">
        <v>105</v>
      </c>
      <c r="E29">
        <v>48.43</v>
      </c>
      <c r="G29" t="s">
        <v>103</v>
      </c>
      <c r="H29">
        <v>5.37</v>
      </c>
      <c r="I29">
        <v>7.66</v>
      </c>
      <c r="P29">
        <v>48.43</v>
      </c>
    </row>
    <row r="30" spans="1:17" x14ac:dyDescent="0.25">
      <c r="A30">
        <v>14</v>
      </c>
      <c r="B30">
        <v>8</v>
      </c>
      <c r="C30">
        <v>563</v>
      </c>
      <c r="D30" t="s">
        <v>111</v>
      </c>
      <c r="E30">
        <v>50.44</v>
      </c>
      <c r="G30" t="s">
        <v>103</v>
      </c>
      <c r="H30">
        <v>6.41</v>
      </c>
      <c r="M30">
        <v>32.24</v>
      </c>
      <c r="P30">
        <v>50.44</v>
      </c>
      <c r="Q30" t="s">
        <v>115</v>
      </c>
    </row>
    <row r="31" spans="1:17" x14ac:dyDescent="0.25">
      <c r="A31">
        <v>10</v>
      </c>
      <c r="B31">
        <v>8</v>
      </c>
      <c r="C31">
        <v>482</v>
      </c>
      <c r="D31" t="s">
        <v>107</v>
      </c>
      <c r="E31">
        <v>42.21</v>
      </c>
      <c r="G31" t="s">
        <v>116</v>
      </c>
      <c r="M31">
        <v>45.25</v>
      </c>
      <c r="P31">
        <v>42.21</v>
      </c>
      <c r="Q31" t="s">
        <v>117</v>
      </c>
    </row>
    <row r="32" spans="1:17" x14ac:dyDescent="0.25">
      <c r="A32">
        <v>2</v>
      </c>
      <c r="B32">
        <v>10</v>
      </c>
      <c r="C32">
        <v>1100</v>
      </c>
      <c r="D32" t="s">
        <v>105</v>
      </c>
      <c r="E32">
        <v>6.45</v>
      </c>
      <c r="F32">
        <v>6.68</v>
      </c>
      <c r="G32" t="s">
        <v>116</v>
      </c>
      <c r="M32">
        <v>7.36</v>
      </c>
      <c r="N32">
        <v>1.56</v>
      </c>
      <c r="O32">
        <v>2.67</v>
      </c>
      <c r="P32">
        <v>8.3000000000000007</v>
      </c>
      <c r="Q32" t="s">
        <v>118</v>
      </c>
    </row>
    <row r="33" spans="1:17" x14ac:dyDescent="0.25">
      <c r="A33">
        <v>74</v>
      </c>
      <c r="B33" t="s">
        <v>72</v>
      </c>
      <c r="C33">
        <v>1050</v>
      </c>
      <c r="D33" t="s">
        <v>105</v>
      </c>
      <c r="E33">
        <v>19.350000000000001</v>
      </c>
      <c r="F33">
        <v>17.54</v>
      </c>
      <c r="G33" t="s">
        <v>119</v>
      </c>
      <c r="M33">
        <f>19.59+14.21</f>
        <v>33.799999999999997</v>
      </c>
      <c r="P33">
        <v>19.350000000000001</v>
      </c>
    </row>
    <row r="34" spans="1:17" x14ac:dyDescent="0.25">
      <c r="A34">
        <v>74</v>
      </c>
      <c r="B34" t="s">
        <v>72</v>
      </c>
      <c r="C34">
        <v>1051</v>
      </c>
      <c r="D34" t="s">
        <v>105</v>
      </c>
      <c r="E34">
        <v>33.17</v>
      </c>
      <c r="F34">
        <v>21.57</v>
      </c>
      <c r="G34" t="s">
        <v>120</v>
      </c>
      <c r="M34">
        <v>11.44</v>
      </c>
      <c r="N34">
        <v>2.2400000000000002</v>
      </c>
      <c r="O34">
        <v>6.88</v>
      </c>
      <c r="P34">
        <v>36.14</v>
      </c>
    </row>
    <row r="35" spans="1:17" x14ac:dyDescent="0.25">
      <c r="A35">
        <v>74</v>
      </c>
      <c r="B35" t="s">
        <v>72</v>
      </c>
      <c r="C35">
        <v>1053</v>
      </c>
      <c r="D35" t="s">
        <v>105</v>
      </c>
      <c r="E35">
        <v>36.770000000000003</v>
      </c>
      <c r="F35">
        <v>41.79</v>
      </c>
      <c r="G35" t="s">
        <v>114</v>
      </c>
      <c r="M35">
        <v>23.16</v>
      </c>
      <c r="N35">
        <v>9.5</v>
      </c>
      <c r="O35">
        <v>12.55</v>
      </c>
      <c r="P35">
        <v>46.72</v>
      </c>
      <c r="Q35" t="s">
        <v>121</v>
      </c>
    </row>
    <row r="36" spans="1:17" x14ac:dyDescent="0.25">
      <c r="A36">
        <v>71</v>
      </c>
      <c r="B36" t="s">
        <v>72</v>
      </c>
      <c r="C36">
        <v>1048</v>
      </c>
      <c r="D36" t="s">
        <v>107</v>
      </c>
      <c r="E36">
        <v>68.37</v>
      </c>
      <c r="F36">
        <v>22.15</v>
      </c>
      <c r="G36" t="s">
        <v>103</v>
      </c>
      <c r="H36">
        <v>21.17</v>
      </c>
      <c r="I36">
        <v>11.01</v>
      </c>
      <c r="P36">
        <v>68.37</v>
      </c>
      <c r="Q36" t="s">
        <v>122</v>
      </c>
    </row>
    <row r="37" spans="1:17" x14ac:dyDescent="0.25">
      <c r="A37">
        <v>77</v>
      </c>
      <c r="B37" t="s">
        <v>72</v>
      </c>
      <c r="C37">
        <v>1054</v>
      </c>
      <c r="D37" t="s">
        <v>105</v>
      </c>
      <c r="E37">
        <v>42.29</v>
      </c>
      <c r="F37">
        <v>39.83</v>
      </c>
      <c r="G37" t="s">
        <v>103</v>
      </c>
      <c r="H37">
        <v>4.7699999999999996</v>
      </c>
      <c r="P37">
        <v>42.29</v>
      </c>
      <c r="Q37" t="s">
        <v>123</v>
      </c>
    </row>
    <row r="38" spans="1:17" x14ac:dyDescent="0.25">
      <c r="A38">
        <v>78</v>
      </c>
      <c r="B38" t="s">
        <v>72</v>
      </c>
      <c r="C38">
        <v>1055</v>
      </c>
      <c r="D38" t="s">
        <v>105</v>
      </c>
      <c r="E38">
        <v>52.41</v>
      </c>
      <c r="F38">
        <v>21.7</v>
      </c>
      <c r="G38" t="s">
        <v>103</v>
      </c>
      <c r="H38">
        <v>16.86</v>
      </c>
      <c r="M38">
        <v>15.04</v>
      </c>
      <c r="P38">
        <v>52.41</v>
      </c>
      <c r="Q38" t="s">
        <v>124</v>
      </c>
    </row>
    <row r="39" spans="1:17" x14ac:dyDescent="0.25">
      <c r="A39">
        <v>79</v>
      </c>
      <c r="B39" t="s">
        <v>72</v>
      </c>
      <c r="C39">
        <v>1056</v>
      </c>
      <c r="D39" t="s">
        <v>105</v>
      </c>
      <c r="E39">
        <v>33.85</v>
      </c>
      <c r="F39">
        <v>50.03</v>
      </c>
      <c r="G39" t="s">
        <v>103</v>
      </c>
      <c r="H39">
        <v>29.1</v>
      </c>
      <c r="P39">
        <v>33.85</v>
      </c>
    </row>
    <row r="40" spans="1:17" x14ac:dyDescent="0.25">
      <c r="A40">
        <v>81</v>
      </c>
      <c r="B40" t="s">
        <v>72</v>
      </c>
      <c r="C40">
        <v>1057</v>
      </c>
      <c r="D40" t="s">
        <v>105</v>
      </c>
      <c r="E40">
        <v>32.409999999999997</v>
      </c>
      <c r="F40">
        <v>21.35</v>
      </c>
      <c r="G40" t="s">
        <v>103</v>
      </c>
      <c r="H40">
        <v>5.91</v>
      </c>
      <c r="I40">
        <v>8.8800000000000008</v>
      </c>
      <c r="J40">
        <v>8.0299999999999994</v>
      </c>
      <c r="K40">
        <v>3.42</v>
      </c>
      <c r="P40">
        <v>32.409999999999997</v>
      </c>
    </row>
    <row r="41" spans="1:17" x14ac:dyDescent="0.25">
      <c r="A41">
        <v>74</v>
      </c>
      <c r="B41" t="s">
        <v>72</v>
      </c>
      <c r="C41">
        <v>1052</v>
      </c>
      <c r="D41" t="s">
        <v>105</v>
      </c>
      <c r="E41">
        <v>45.42</v>
      </c>
      <c r="F41">
        <v>29.36</v>
      </c>
      <c r="G41" t="s">
        <v>116</v>
      </c>
      <c r="M41">
        <v>28.13</v>
      </c>
      <c r="N41">
        <v>8.08</v>
      </c>
      <c r="O41">
        <v>23.3</v>
      </c>
      <c r="P41">
        <v>50.81</v>
      </c>
    </row>
    <row r="42" spans="1:17" x14ac:dyDescent="0.25">
      <c r="A42">
        <v>62</v>
      </c>
      <c r="B42" t="s">
        <v>62</v>
      </c>
      <c r="C42">
        <v>1031</v>
      </c>
      <c r="D42" t="s">
        <v>105</v>
      </c>
      <c r="E42">
        <v>45.62</v>
      </c>
      <c r="F42">
        <v>24.5</v>
      </c>
      <c r="G42" t="s">
        <v>103</v>
      </c>
      <c r="H42">
        <v>11</v>
      </c>
      <c r="I42">
        <v>8.09</v>
      </c>
      <c r="J42">
        <v>6.16</v>
      </c>
      <c r="P42">
        <v>47.87</v>
      </c>
      <c r="Q42" t="s">
        <v>122</v>
      </c>
    </row>
    <row r="43" spans="1:17" x14ac:dyDescent="0.25">
      <c r="A43">
        <v>63</v>
      </c>
      <c r="B43" t="s">
        <v>62</v>
      </c>
      <c r="C43">
        <v>1032</v>
      </c>
      <c r="D43" t="s">
        <v>105</v>
      </c>
      <c r="E43">
        <v>33.19</v>
      </c>
      <c r="F43">
        <v>44.07</v>
      </c>
      <c r="G43" t="s">
        <v>103</v>
      </c>
      <c r="H43">
        <v>4.22</v>
      </c>
      <c r="P43">
        <v>33.19</v>
      </c>
    </row>
    <row r="44" spans="1:17" x14ac:dyDescent="0.25">
      <c r="A44">
        <v>64</v>
      </c>
      <c r="B44" t="s">
        <v>62</v>
      </c>
      <c r="C44">
        <v>375</v>
      </c>
      <c r="D44" t="s">
        <v>105</v>
      </c>
      <c r="E44">
        <v>25.56</v>
      </c>
      <c r="F44">
        <v>30.28</v>
      </c>
      <c r="G44" t="s">
        <v>103</v>
      </c>
      <c r="H44">
        <v>7.77</v>
      </c>
      <c r="I44">
        <v>9.59</v>
      </c>
      <c r="J44">
        <v>7.07</v>
      </c>
      <c r="P44">
        <v>25.56</v>
      </c>
    </row>
    <row r="45" spans="1:17" x14ac:dyDescent="0.25">
      <c r="A45">
        <v>64</v>
      </c>
      <c r="B45" t="s">
        <v>62</v>
      </c>
      <c r="C45">
        <v>337</v>
      </c>
      <c r="D45" t="s">
        <v>105</v>
      </c>
      <c r="E45">
        <v>31.51</v>
      </c>
      <c r="F45">
        <v>27.96</v>
      </c>
      <c r="G45" t="s">
        <v>103</v>
      </c>
      <c r="H45">
        <v>7.24</v>
      </c>
      <c r="P45">
        <v>31.51</v>
      </c>
    </row>
    <row r="46" spans="1:17" x14ac:dyDescent="0.25">
      <c r="A46">
        <v>64</v>
      </c>
      <c r="B46" t="s">
        <v>62</v>
      </c>
      <c r="C46">
        <v>1033</v>
      </c>
      <c r="D46" t="s">
        <v>105</v>
      </c>
      <c r="E46">
        <v>44.15</v>
      </c>
      <c r="F46">
        <v>38.909999999999997</v>
      </c>
      <c r="G46" t="s">
        <v>103</v>
      </c>
      <c r="H46">
        <v>7.11</v>
      </c>
      <c r="I46">
        <v>4.38</v>
      </c>
      <c r="J46">
        <v>7.22</v>
      </c>
      <c r="P46">
        <v>44.15</v>
      </c>
    </row>
    <row r="47" spans="1:17" x14ac:dyDescent="0.25">
      <c r="A47">
        <v>65</v>
      </c>
      <c r="B47" t="s">
        <v>62</v>
      </c>
      <c r="C47">
        <v>410</v>
      </c>
      <c r="D47" t="s">
        <v>105</v>
      </c>
      <c r="E47">
        <v>40.11</v>
      </c>
      <c r="F47">
        <v>25.65</v>
      </c>
      <c r="G47" t="s">
        <v>103</v>
      </c>
      <c r="H47">
        <v>7.78</v>
      </c>
      <c r="I47">
        <v>3.96</v>
      </c>
      <c r="P47">
        <v>40.11</v>
      </c>
    </row>
    <row r="48" spans="1:17" x14ac:dyDescent="0.25">
      <c r="A48">
        <v>66</v>
      </c>
      <c r="B48" t="s">
        <v>62</v>
      </c>
      <c r="C48">
        <v>412</v>
      </c>
      <c r="D48" t="s">
        <v>111</v>
      </c>
      <c r="E48">
        <v>15.85</v>
      </c>
      <c r="F48">
        <v>10.85</v>
      </c>
      <c r="G48" t="s">
        <v>103</v>
      </c>
      <c r="H48">
        <v>5.39</v>
      </c>
      <c r="P48">
        <v>15.85</v>
      </c>
    </row>
    <row r="49" spans="1:17" x14ac:dyDescent="0.25">
      <c r="A49">
        <v>66</v>
      </c>
      <c r="B49" t="s">
        <v>62</v>
      </c>
      <c r="C49">
        <v>413</v>
      </c>
      <c r="D49" t="s">
        <v>105</v>
      </c>
      <c r="E49">
        <v>24.28</v>
      </c>
      <c r="F49">
        <v>8.4499999999999993</v>
      </c>
      <c r="G49" t="s">
        <v>103</v>
      </c>
      <c r="H49">
        <v>5.79</v>
      </c>
      <c r="P49">
        <v>24.28</v>
      </c>
    </row>
    <row r="50" spans="1:17" x14ac:dyDescent="0.25">
      <c r="A50">
        <v>66</v>
      </c>
      <c r="B50" t="s">
        <v>62</v>
      </c>
      <c r="C50">
        <v>414</v>
      </c>
      <c r="D50" t="s">
        <v>105</v>
      </c>
      <c r="E50">
        <v>64.5</v>
      </c>
      <c r="F50">
        <v>28.6</v>
      </c>
      <c r="G50" t="s">
        <v>103</v>
      </c>
      <c r="H50">
        <v>9.17</v>
      </c>
      <c r="I50">
        <v>3.81</v>
      </c>
      <c r="P50">
        <v>64.5</v>
      </c>
      <c r="Q50" t="s">
        <v>122</v>
      </c>
    </row>
    <row r="51" spans="1:17" x14ac:dyDescent="0.25">
      <c r="A51">
        <v>67</v>
      </c>
      <c r="B51" t="s">
        <v>62</v>
      </c>
      <c r="C51">
        <v>1040</v>
      </c>
      <c r="D51" t="s">
        <v>105</v>
      </c>
      <c r="E51">
        <v>61.18</v>
      </c>
      <c r="F51">
        <v>35.03</v>
      </c>
      <c r="G51" t="s">
        <v>103</v>
      </c>
      <c r="H51">
        <v>4.5</v>
      </c>
      <c r="I51">
        <v>2.92</v>
      </c>
      <c r="P51">
        <v>61.18</v>
      </c>
    </row>
    <row r="52" spans="1:17" x14ac:dyDescent="0.25">
      <c r="A52">
        <v>68</v>
      </c>
      <c r="B52" t="s">
        <v>62</v>
      </c>
      <c r="C52">
        <v>1041</v>
      </c>
      <c r="D52" t="s">
        <v>105</v>
      </c>
      <c r="E52">
        <v>20.18</v>
      </c>
      <c r="F52">
        <v>10.67</v>
      </c>
      <c r="G52" t="s">
        <v>103</v>
      </c>
      <c r="H52">
        <v>6.18</v>
      </c>
      <c r="P52">
        <v>20.18</v>
      </c>
      <c r="Q52" t="s">
        <v>125</v>
      </c>
    </row>
    <row r="53" spans="1:17" x14ac:dyDescent="0.25">
      <c r="A53">
        <v>68</v>
      </c>
      <c r="B53" t="s">
        <v>62</v>
      </c>
      <c r="C53">
        <v>365</v>
      </c>
      <c r="D53" t="s">
        <v>105</v>
      </c>
      <c r="E53">
        <v>39.9</v>
      </c>
      <c r="F53">
        <v>25.22</v>
      </c>
      <c r="G53" t="s">
        <v>103</v>
      </c>
      <c r="H53">
        <v>7.23</v>
      </c>
      <c r="I53">
        <v>8.48</v>
      </c>
      <c r="J53">
        <v>9.24</v>
      </c>
      <c r="P53">
        <v>39.9</v>
      </c>
      <c r="Q53" t="s">
        <v>122</v>
      </c>
    </row>
    <row r="54" spans="1:17" x14ac:dyDescent="0.25">
      <c r="A54">
        <v>69</v>
      </c>
      <c r="B54" t="s">
        <v>62</v>
      </c>
      <c r="C54">
        <v>1042</v>
      </c>
      <c r="D54" t="s">
        <v>105</v>
      </c>
      <c r="E54">
        <v>16.28</v>
      </c>
      <c r="F54">
        <v>15.25</v>
      </c>
      <c r="G54" t="s">
        <v>103</v>
      </c>
      <c r="H54">
        <v>7.72</v>
      </c>
      <c r="P54">
        <v>16.28</v>
      </c>
      <c r="Q54" t="s">
        <v>126</v>
      </c>
    </row>
    <row r="55" spans="1:17" x14ac:dyDescent="0.25">
      <c r="A55">
        <v>69</v>
      </c>
      <c r="B55" t="s">
        <v>62</v>
      </c>
      <c r="C55">
        <v>1043</v>
      </c>
      <c r="D55" t="s">
        <v>105</v>
      </c>
      <c r="E55">
        <v>36.880000000000003</v>
      </c>
      <c r="F55">
        <v>11.07</v>
      </c>
      <c r="G55" t="s">
        <v>103</v>
      </c>
      <c r="H55">
        <v>10.29</v>
      </c>
      <c r="I55">
        <v>5.86</v>
      </c>
      <c r="P55">
        <v>36.880000000000003</v>
      </c>
      <c r="Q55" t="s">
        <v>126</v>
      </c>
    </row>
    <row r="56" spans="1:17" x14ac:dyDescent="0.25">
      <c r="A56">
        <v>65</v>
      </c>
      <c r="B56" t="s">
        <v>62</v>
      </c>
      <c r="C56">
        <v>416</v>
      </c>
      <c r="D56" t="s">
        <v>105</v>
      </c>
      <c r="E56">
        <v>20.29</v>
      </c>
      <c r="F56">
        <v>9.98</v>
      </c>
      <c r="G56" t="s">
        <v>127</v>
      </c>
      <c r="M56">
        <v>15.42</v>
      </c>
      <c r="P56">
        <v>20.3</v>
      </c>
    </row>
    <row r="57" spans="1:17" x14ac:dyDescent="0.25">
      <c r="A57">
        <v>70</v>
      </c>
      <c r="B57" t="s">
        <v>62</v>
      </c>
      <c r="C57">
        <v>1046</v>
      </c>
      <c r="D57" t="s">
        <v>105</v>
      </c>
      <c r="E57">
        <v>27.62</v>
      </c>
      <c r="F57">
        <v>28.44</v>
      </c>
      <c r="G57" t="s">
        <v>116</v>
      </c>
      <c r="M57">
        <v>27.54</v>
      </c>
      <c r="N57">
        <v>12.03</v>
      </c>
      <c r="O57">
        <v>23.38</v>
      </c>
      <c r="P57">
        <v>31.76</v>
      </c>
      <c r="Q57" t="s">
        <v>122</v>
      </c>
    </row>
    <row r="58" spans="1:17" x14ac:dyDescent="0.25">
      <c r="A58">
        <v>70</v>
      </c>
      <c r="B58" t="s">
        <v>62</v>
      </c>
      <c r="C58">
        <v>1047</v>
      </c>
      <c r="D58" t="s">
        <v>105</v>
      </c>
      <c r="E58">
        <v>49.58</v>
      </c>
      <c r="F58">
        <v>37.590000000000003</v>
      </c>
      <c r="G58" t="s">
        <v>116</v>
      </c>
      <c r="M58">
        <f>30.37+24.06</f>
        <v>54.43</v>
      </c>
      <c r="N58">
        <v>14.34</v>
      </c>
      <c r="O58">
        <v>16.850000000000001</v>
      </c>
      <c r="P58">
        <v>55.33</v>
      </c>
      <c r="Q58" t="s">
        <v>128</v>
      </c>
    </row>
    <row r="59" spans="1:17" x14ac:dyDescent="0.25">
      <c r="A59">
        <v>8</v>
      </c>
      <c r="B59" t="s">
        <v>129</v>
      </c>
      <c r="C59">
        <v>1008</v>
      </c>
      <c r="D59" t="s">
        <v>111</v>
      </c>
      <c r="E59">
        <v>41.3</v>
      </c>
      <c r="F59">
        <v>26.32</v>
      </c>
      <c r="G59" t="s">
        <v>103</v>
      </c>
      <c r="H59">
        <v>5.92</v>
      </c>
      <c r="P59">
        <v>41.3</v>
      </c>
      <c r="Q59" t="s">
        <v>130</v>
      </c>
    </row>
    <row r="61" spans="1:17" x14ac:dyDescent="0.25">
      <c r="E61">
        <f>AVERAGE(E2:E59)</f>
        <v>38.635862068965523</v>
      </c>
      <c r="P61">
        <f>AVERAGE(P2:P59)</f>
        <v>39.791206896551728</v>
      </c>
    </row>
    <row r="62" spans="1:17" x14ac:dyDescent="0.25">
      <c r="E62">
        <f>_xlfn.STDEV.P(E2:E59)</f>
        <v>17.502013779157011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D0AA-11FB-44E6-A17E-1C88739DDD9B}">
  <dimension ref="A1:N28"/>
  <sheetViews>
    <sheetView tabSelected="1" workbookViewId="0">
      <selection activeCell="J34" sqref="J34"/>
    </sheetView>
  </sheetViews>
  <sheetFormatPr defaultRowHeight="15" x14ac:dyDescent="0.25"/>
  <cols>
    <col min="6" max="6" width="9.7109375" bestFit="1" customWidth="1"/>
  </cols>
  <sheetData>
    <row r="1" spans="1:14" s="3" customFormat="1" x14ac:dyDescent="0.25">
      <c r="A1" s="3" t="s">
        <v>91</v>
      </c>
      <c r="B1" s="3" t="s">
        <v>90</v>
      </c>
      <c r="C1" s="3" t="s">
        <v>89</v>
      </c>
      <c r="D1" s="3" t="s">
        <v>88</v>
      </c>
      <c r="E1" s="3" t="s">
        <v>87</v>
      </c>
      <c r="F1" s="3" t="s">
        <v>86</v>
      </c>
      <c r="G1" s="3" t="s">
        <v>85</v>
      </c>
      <c r="H1" s="3" t="s">
        <v>84</v>
      </c>
      <c r="I1" s="3" t="s">
        <v>83</v>
      </c>
      <c r="J1" s="3" t="s">
        <v>82</v>
      </c>
      <c r="K1" s="3" t="s">
        <v>81</v>
      </c>
      <c r="L1" s="3" t="s">
        <v>80</v>
      </c>
      <c r="M1" s="3" t="s">
        <v>79</v>
      </c>
      <c r="N1" s="3" t="s">
        <v>78</v>
      </c>
    </row>
    <row r="2" spans="1:14" x14ac:dyDescent="0.25">
      <c r="A2">
        <v>53</v>
      </c>
      <c r="B2">
        <v>3</v>
      </c>
      <c r="C2">
        <v>1022</v>
      </c>
      <c r="D2" t="s">
        <v>65</v>
      </c>
      <c r="E2" t="s">
        <v>73</v>
      </c>
      <c r="F2">
        <v>16</v>
      </c>
      <c r="G2">
        <v>91.4</v>
      </c>
      <c r="H2">
        <v>61.37</v>
      </c>
      <c r="I2">
        <v>34.25</v>
      </c>
      <c r="J2">
        <v>11.52</v>
      </c>
      <c r="K2" t="s">
        <v>77</v>
      </c>
      <c r="L2">
        <f>2*((H2*G2)+(I2*G2)+(I2*H2))</f>
        <v>21683.181</v>
      </c>
      <c r="M2">
        <f>L2*0.00155</f>
        <v>33.608930549999997</v>
      </c>
      <c r="N2">
        <f>F2/M2</f>
        <v>0.47606394307003624</v>
      </c>
    </row>
    <row r="3" spans="1:14" x14ac:dyDescent="0.25">
      <c r="A3">
        <v>57</v>
      </c>
      <c r="B3">
        <v>3</v>
      </c>
      <c r="C3">
        <v>1025</v>
      </c>
      <c r="D3" t="s">
        <v>65</v>
      </c>
      <c r="E3" t="s">
        <v>73</v>
      </c>
      <c r="F3">
        <v>18</v>
      </c>
      <c r="G3">
        <v>78.260000000000005</v>
      </c>
      <c r="H3">
        <v>62.61</v>
      </c>
      <c r="I3">
        <v>41.51</v>
      </c>
      <c r="J3">
        <v>23.56</v>
      </c>
      <c r="K3" t="s">
        <v>76</v>
      </c>
      <c r="L3">
        <f>2*((H3*G3)+(I3*G3)+(I3*H3))</f>
        <v>21494.744600000002</v>
      </c>
      <c r="M3">
        <f>L3*0.00155</f>
        <v>33.316854130000003</v>
      </c>
      <c r="N3">
        <f>F3/M3</f>
        <v>0.54026709513945337</v>
      </c>
    </row>
    <row r="4" spans="1:14" x14ac:dyDescent="0.25">
      <c r="A4">
        <v>48</v>
      </c>
      <c r="B4">
        <v>4</v>
      </c>
      <c r="C4">
        <v>1103</v>
      </c>
      <c r="D4" t="s">
        <v>68</v>
      </c>
      <c r="E4" t="s">
        <v>70</v>
      </c>
      <c r="F4">
        <v>14</v>
      </c>
      <c r="G4">
        <v>59.07</v>
      </c>
      <c r="H4">
        <v>41.06</v>
      </c>
      <c r="I4">
        <v>30.78</v>
      </c>
      <c r="J4">
        <v>13.28</v>
      </c>
      <c r="K4" t="s">
        <v>75</v>
      </c>
      <c r="L4">
        <f>2*((H4*G4)+(I4*G4)+(I4*H4))</f>
        <v>11014.831200000001</v>
      </c>
      <c r="M4">
        <f>L4*0.00155</f>
        <v>17.07298836</v>
      </c>
      <c r="N4">
        <f>F4/M4</f>
        <v>0.82000875914613458</v>
      </c>
    </row>
    <row r="5" spans="1:14" x14ac:dyDescent="0.25">
      <c r="A5">
        <v>36</v>
      </c>
      <c r="B5">
        <v>5</v>
      </c>
      <c r="C5">
        <v>1014</v>
      </c>
      <c r="D5" t="s">
        <v>68</v>
      </c>
      <c r="E5" t="s">
        <v>71</v>
      </c>
      <c r="F5">
        <v>3</v>
      </c>
      <c r="G5">
        <v>54</v>
      </c>
      <c r="H5">
        <v>47.1</v>
      </c>
      <c r="I5">
        <v>32.950000000000003</v>
      </c>
      <c r="J5">
        <v>21.26</v>
      </c>
      <c r="L5">
        <f>2*((H5*G5)+(I5*G5)+(I5*H5))</f>
        <v>11749.29</v>
      </c>
      <c r="M5">
        <f>L5*0.00155</f>
        <v>18.211399500000002</v>
      </c>
      <c r="N5">
        <f>F5/M5</f>
        <v>0.16473198558957533</v>
      </c>
    </row>
    <row r="6" spans="1:14" x14ac:dyDescent="0.25">
      <c r="A6">
        <v>43</v>
      </c>
      <c r="B6">
        <v>5</v>
      </c>
      <c r="C6">
        <v>1104</v>
      </c>
      <c r="D6" t="s">
        <v>68</v>
      </c>
      <c r="E6" t="s">
        <v>74</v>
      </c>
      <c r="F6">
        <v>6</v>
      </c>
      <c r="G6">
        <v>39.090000000000003</v>
      </c>
      <c r="H6">
        <v>39.770000000000003</v>
      </c>
      <c r="I6">
        <v>14.77</v>
      </c>
      <c r="J6">
        <v>14.64</v>
      </c>
      <c r="L6">
        <f>2*((H6*G6)+(I6*G6)+(I6*H6))</f>
        <v>5438.7430000000004</v>
      </c>
      <c r="M6">
        <f>L6*0.00155</f>
        <v>8.4300516500000011</v>
      </c>
      <c r="N6">
        <f>F6/M6</f>
        <v>0.71173941146612063</v>
      </c>
    </row>
    <row r="7" spans="1:14" x14ac:dyDescent="0.25">
      <c r="A7">
        <v>43</v>
      </c>
      <c r="B7">
        <v>5</v>
      </c>
      <c r="C7">
        <v>1017</v>
      </c>
      <c r="D7" t="s">
        <v>68</v>
      </c>
      <c r="E7" t="s">
        <v>73</v>
      </c>
      <c r="F7">
        <v>12</v>
      </c>
      <c r="G7">
        <v>39.31</v>
      </c>
      <c r="H7">
        <v>32.99</v>
      </c>
      <c r="I7">
        <v>19.75</v>
      </c>
      <c r="J7">
        <v>16.52</v>
      </c>
      <c r="L7">
        <f>2*((H7*G7)+(I7*G7)+(I7*H7))</f>
        <v>5449.5238000000008</v>
      </c>
      <c r="M7">
        <f>L7*0.00155</f>
        <v>8.4467618900000012</v>
      </c>
      <c r="N7">
        <f>F7/M7</f>
        <v>1.4206627529309932</v>
      </c>
    </row>
    <row r="8" spans="1:14" x14ac:dyDescent="0.25">
      <c r="A8">
        <v>43</v>
      </c>
      <c r="B8">
        <v>5</v>
      </c>
      <c r="C8">
        <v>1018</v>
      </c>
      <c r="D8" t="s">
        <v>65</v>
      </c>
      <c r="E8" t="s">
        <v>73</v>
      </c>
      <c r="F8">
        <v>5</v>
      </c>
      <c r="G8">
        <v>44.93</v>
      </c>
      <c r="H8">
        <v>102.18</v>
      </c>
      <c r="I8">
        <v>27.15</v>
      </c>
      <c r="J8">
        <v>15.38</v>
      </c>
      <c r="L8">
        <f>2*((H8*G8)+(I8*G8)+(I8*H8))</f>
        <v>17169.967799999999</v>
      </c>
      <c r="M8">
        <f>L8*0.00155</f>
        <v>26.613450089999997</v>
      </c>
      <c r="N8">
        <f>F8/M8</f>
        <v>0.18787492726765065</v>
      </c>
    </row>
    <row r="9" spans="1:14" x14ac:dyDescent="0.25">
      <c r="A9">
        <v>13</v>
      </c>
      <c r="B9">
        <v>8</v>
      </c>
      <c r="C9">
        <v>537</v>
      </c>
      <c r="D9" t="s">
        <v>68</v>
      </c>
      <c r="E9" t="s">
        <v>70</v>
      </c>
      <c r="F9">
        <v>12</v>
      </c>
      <c r="G9">
        <v>77.34</v>
      </c>
      <c r="H9">
        <v>65.239999999999995</v>
      </c>
      <c r="I9">
        <v>49.52</v>
      </c>
      <c r="J9">
        <v>17.71</v>
      </c>
      <c r="L9">
        <f>2*((H9*G9)+(I9*G9)+(I9*H9))</f>
        <v>24212.446400000001</v>
      </c>
      <c r="M9">
        <f>L9*0.00155</f>
        <v>37.529291919999999</v>
      </c>
      <c r="N9">
        <f>F9/M9</f>
        <v>0.31975023737671415</v>
      </c>
    </row>
    <row r="10" spans="1:14" x14ac:dyDescent="0.25">
      <c r="A10">
        <v>10</v>
      </c>
      <c r="B10">
        <v>8</v>
      </c>
      <c r="C10">
        <v>483</v>
      </c>
      <c r="D10" t="s">
        <v>65</v>
      </c>
      <c r="E10" t="s">
        <v>73</v>
      </c>
      <c r="F10">
        <v>6</v>
      </c>
      <c r="G10">
        <v>85.1</v>
      </c>
      <c r="H10">
        <v>103.3</v>
      </c>
      <c r="I10">
        <v>89.4</v>
      </c>
      <c r="J10">
        <v>21</v>
      </c>
      <c r="L10">
        <f>2*((H10*G10)+(I10*G10)+(I10*H10))</f>
        <v>51267.58</v>
      </c>
      <c r="M10">
        <f>L10*0.00155</f>
        <v>79.464748999999998</v>
      </c>
      <c r="N10">
        <f>F10/M10</f>
        <v>7.5505177773857943E-2</v>
      </c>
    </row>
    <row r="11" spans="1:14" x14ac:dyDescent="0.25">
      <c r="A11">
        <v>9</v>
      </c>
      <c r="B11">
        <v>9</v>
      </c>
      <c r="C11">
        <v>27</v>
      </c>
      <c r="D11" t="s">
        <v>68</v>
      </c>
      <c r="E11" t="s">
        <v>71</v>
      </c>
      <c r="F11">
        <v>4</v>
      </c>
      <c r="G11">
        <v>41.44</v>
      </c>
      <c r="H11">
        <v>40.92</v>
      </c>
      <c r="I11">
        <v>26.49</v>
      </c>
      <c r="J11">
        <v>11.85</v>
      </c>
      <c r="L11">
        <f>2*((H11*G11)+(I11*G11)+(I11*H11))</f>
        <v>7754.8824000000004</v>
      </c>
      <c r="M11">
        <f>L11*0.00155</f>
        <v>12.02006772</v>
      </c>
      <c r="N11">
        <f>F11/M11</f>
        <v>0.33277682731724245</v>
      </c>
    </row>
    <row r="12" spans="1:14" x14ac:dyDescent="0.25">
      <c r="A12">
        <v>8</v>
      </c>
      <c r="B12">
        <v>9</v>
      </c>
      <c r="C12">
        <v>1009</v>
      </c>
      <c r="D12" t="s">
        <v>68</v>
      </c>
      <c r="E12" t="s">
        <v>60</v>
      </c>
      <c r="F12">
        <v>7</v>
      </c>
      <c r="G12">
        <v>8.67</v>
      </c>
      <c r="H12">
        <v>3.45</v>
      </c>
      <c r="I12">
        <v>2.59</v>
      </c>
      <c r="J12">
        <v>8.43</v>
      </c>
      <c r="L12">
        <f>2*((H12*G12)+(I12*G12)+(I12*H12))</f>
        <v>122.60459999999999</v>
      </c>
      <c r="M12">
        <f>L12*0.00155</f>
        <v>0.19003712999999997</v>
      </c>
      <c r="N12">
        <f>F12/M12</f>
        <v>36.834906946868756</v>
      </c>
    </row>
    <row r="13" spans="1:14" x14ac:dyDescent="0.25">
      <c r="A13">
        <v>75</v>
      </c>
      <c r="B13" t="s">
        <v>72</v>
      </c>
      <c r="C13">
        <v>1054</v>
      </c>
      <c r="D13" t="s">
        <v>68</v>
      </c>
      <c r="E13" t="s">
        <v>63</v>
      </c>
      <c r="F13">
        <v>8</v>
      </c>
      <c r="G13">
        <v>30.93</v>
      </c>
      <c r="H13">
        <v>34.81</v>
      </c>
      <c r="I13">
        <v>33.71</v>
      </c>
      <c r="J13">
        <v>15.31</v>
      </c>
      <c r="L13">
        <f>2*((H13*G13)+(I13*G13)+(I13*H13))</f>
        <v>6585.5374000000011</v>
      </c>
      <c r="M13">
        <f>L13*0.00155</f>
        <v>10.207582970000001</v>
      </c>
      <c r="N13">
        <f>F13/M13</f>
        <v>0.78373107752461402</v>
      </c>
    </row>
    <row r="14" spans="1:14" x14ac:dyDescent="0.25">
      <c r="A14">
        <v>72</v>
      </c>
      <c r="B14" t="s">
        <v>72</v>
      </c>
      <c r="C14">
        <v>1049</v>
      </c>
      <c r="D14" t="s">
        <v>68</v>
      </c>
      <c r="E14" t="s">
        <v>63</v>
      </c>
      <c r="F14">
        <v>14</v>
      </c>
      <c r="G14">
        <v>33.020000000000003</v>
      </c>
      <c r="H14">
        <v>37.67</v>
      </c>
      <c r="I14">
        <v>41.13</v>
      </c>
      <c r="J14">
        <v>13.64</v>
      </c>
      <c r="L14">
        <f>2*((H14*G14)+(I14*G14)+(I14*H14))</f>
        <v>8302.6862000000019</v>
      </c>
      <c r="M14">
        <f>L14*0.00155</f>
        <v>12.869163610000003</v>
      </c>
      <c r="N14">
        <f>F14/M14</f>
        <v>1.0878717859427383</v>
      </c>
    </row>
    <row r="15" spans="1:14" x14ac:dyDescent="0.25">
      <c r="A15">
        <v>69</v>
      </c>
      <c r="B15" t="s">
        <v>62</v>
      </c>
      <c r="C15">
        <v>1044</v>
      </c>
      <c r="D15" t="s">
        <v>68</v>
      </c>
      <c r="E15" t="s">
        <v>71</v>
      </c>
      <c r="F15">
        <v>2</v>
      </c>
      <c r="G15">
        <v>45.88</v>
      </c>
      <c r="H15">
        <v>37.33</v>
      </c>
      <c r="I15">
        <v>24.02</v>
      </c>
      <c r="J15">
        <v>11.12</v>
      </c>
      <c r="L15">
        <f>2*((H15*G15)+(I15*G15)+(I15*H15))</f>
        <v>7422.8092000000006</v>
      </c>
      <c r="M15">
        <f>L15*0.00155</f>
        <v>11.505354260000001</v>
      </c>
      <c r="N15">
        <f>F15/M15</f>
        <v>0.17383210936435781</v>
      </c>
    </row>
    <row r="16" spans="1:14" x14ac:dyDescent="0.25">
      <c r="A16">
        <v>64</v>
      </c>
      <c r="B16" t="s">
        <v>62</v>
      </c>
      <c r="C16">
        <v>1035</v>
      </c>
      <c r="D16" t="s">
        <v>68</v>
      </c>
      <c r="E16" t="s">
        <v>71</v>
      </c>
      <c r="F16">
        <v>4</v>
      </c>
      <c r="G16">
        <v>43.99</v>
      </c>
      <c r="H16">
        <v>39.93</v>
      </c>
      <c r="I16">
        <v>26.64</v>
      </c>
      <c r="J16">
        <v>14.65</v>
      </c>
      <c r="L16">
        <f>2*((H16*G16)+(I16*G16)+(I16*H16))</f>
        <v>7984.2990000000009</v>
      </c>
      <c r="M16">
        <f>L16*0.00155</f>
        <v>12.375663450000001</v>
      </c>
      <c r="N16">
        <f>F16/M16</f>
        <v>0.32321499499083417</v>
      </c>
    </row>
    <row r="17" spans="1:14" x14ac:dyDescent="0.25">
      <c r="A17">
        <v>66</v>
      </c>
      <c r="B17" t="s">
        <v>62</v>
      </c>
      <c r="C17">
        <v>1039</v>
      </c>
      <c r="D17" t="s">
        <v>68</v>
      </c>
      <c r="E17" t="s">
        <v>63</v>
      </c>
      <c r="F17">
        <v>11</v>
      </c>
      <c r="G17">
        <v>55.41</v>
      </c>
      <c r="H17">
        <v>75.56</v>
      </c>
      <c r="I17">
        <v>42.22</v>
      </c>
      <c r="J17">
        <v>20.14</v>
      </c>
      <c r="L17">
        <f>2*((H17*G17)+(I17*G17)+(I17*H17))</f>
        <v>19432.666000000001</v>
      </c>
      <c r="M17">
        <f>L17*0.00155</f>
        <v>30.1206323</v>
      </c>
      <c r="N17">
        <f>F17/M17</f>
        <v>0.36519817679923006</v>
      </c>
    </row>
    <row r="18" spans="1:14" x14ac:dyDescent="0.25">
      <c r="A18">
        <v>64</v>
      </c>
      <c r="B18" t="s">
        <v>62</v>
      </c>
      <c r="C18">
        <v>1034</v>
      </c>
      <c r="D18" t="s">
        <v>68</v>
      </c>
      <c r="E18" t="s">
        <v>70</v>
      </c>
      <c r="F18">
        <v>20</v>
      </c>
      <c r="G18">
        <v>38.36</v>
      </c>
      <c r="H18">
        <v>31.93</v>
      </c>
      <c r="I18">
        <v>34.61</v>
      </c>
      <c r="J18">
        <v>14.64</v>
      </c>
      <c r="L18">
        <f>2*((H18*G18)+(I18*G18)+(I18*H18))</f>
        <v>7315.1433999999999</v>
      </c>
      <c r="M18">
        <f>L18*0.00155</f>
        <v>11.338472269999999</v>
      </c>
      <c r="N18">
        <f>F18/M18</f>
        <v>1.7639060645689617</v>
      </c>
    </row>
    <row r="19" spans="1:14" x14ac:dyDescent="0.25">
      <c r="A19">
        <v>66</v>
      </c>
      <c r="B19" t="s">
        <v>62</v>
      </c>
      <c r="C19">
        <v>1038</v>
      </c>
      <c r="D19" t="s">
        <v>68</v>
      </c>
      <c r="E19" t="s">
        <v>60</v>
      </c>
      <c r="F19">
        <v>11</v>
      </c>
      <c r="G19">
        <v>23.47</v>
      </c>
      <c r="H19">
        <v>32.33</v>
      </c>
      <c r="I19">
        <v>10.98</v>
      </c>
      <c r="J19">
        <v>15.54</v>
      </c>
      <c r="K19" t="s">
        <v>69</v>
      </c>
      <c r="L19">
        <f>2*((H19*G19)+(I19*G19)+(I19*H19))</f>
        <v>2742.9382000000001</v>
      </c>
      <c r="M19">
        <f>L19*0.00155</f>
        <v>4.2515542100000001</v>
      </c>
      <c r="N19">
        <f>F19/M19</f>
        <v>2.5872891316138245</v>
      </c>
    </row>
    <row r="20" spans="1:14" x14ac:dyDescent="0.25">
      <c r="A20">
        <v>65</v>
      </c>
      <c r="B20" t="s">
        <v>62</v>
      </c>
      <c r="C20">
        <v>415</v>
      </c>
      <c r="D20" t="s">
        <v>68</v>
      </c>
      <c r="E20" t="s">
        <v>60</v>
      </c>
      <c r="F20">
        <v>9</v>
      </c>
      <c r="G20">
        <v>15.51</v>
      </c>
      <c r="H20">
        <v>12.5</v>
      </c>
      <c r="I20">
        <v>7.56</v>
      </c>
      <c r="J20">
        <v>3.25</v>
      </c>
      <c r="K20" t="s">
        <v>67</v>
      </c>
      <c r="L20">
        <f>2*((H20*G20)+(I20*G20)+(I20*H20))</f>
        <v>811.26119999999992</v>
      </c>
      <c r="M20">
        <f>L20*0.00155</f>
        <v>1.2574548599999997</v>
      </c>
      <c r="N20">
        <f>F20/M20</f>
        <v>7.1573145774791485</v>
      </c>
    </row>
    <row r="21" spans="1:14" x14ac:dyDescent="0.25">
      <c r="A21">
        <v>67</v>
      </c>
      <c r="B21" t="s">
        <v>62</v>
      </c>
      <c r="C21">
        <v>1102</v>
      </c>
      <c r="D21" t="s">
        <v>66</v>
      </c>
      <c r="E21" t="s">
        <v>60</v>
      </c>
      <c r="F21">
        <v>6</v>
      </c>
      <c r="G21">
        <v>10.56</v>
      </c>
      <c r="H21">
        <v>4.01</v>
      </c>
      <c r="I21">
        <v>3.8</v>
      </c>
      <c r="J21">
        <v>9.18</v>
      </c>
      <c r="L21">
        <f>2*((H21*G21)+(I21*G21)+(I21*H21))</f>
        <v>195.42320000000001</v>
      </c>
      <c r="M21">
        <f>L21*0.00155</f>
        <v>0.30290596000000003</v>
      </c>
      <c r="N21">
        <f>F21/M21</f>
        <v>19.808127908741049</v>
      </c>
    </row>
    <row r="22" spans="1:14" x14ac:dyDescent="0.25">
      <c r="A22">
        <v>68</v>
      </c>
      <c r="B22" t="s">
        <v>62</v>
      </c>
      <c r="C22">
        <v>1041</v>
      </c>
      <c r="D22" t="s">
        <v>65</v>
      </c>
      <c r="E22" t="s">
        <v>64</v>
      </c>
      <c r="F22">
        <v>13</v>
      </c>
      <c r="G22">
        <v>77.33</v>
      </c>
      <c r="H22">
        <v>84.64</v>
      </c>
      <c r="I22">
        <v>24.84</v>
      </c>
      <c r="J22">
        <v>20.3</v>
      </c>
      <c r="L22">
        <f>2*((H22*G22)+(I22*G22)+(I22*H22))</f>
        <v>21137.092000000001</v>
      </c>
      <c r="M22">
        <f>L22*0.00155</f>
        <v>32.762492600000002</v>
      </c>
      <c r="N22">
        <f>F22/M22</f>
        <v>0.39679520599113388</v>
      </c>
    </row>
    <row r="23" spans="1:14" x14ac:dyDescent="0.25">
      <c r="A23">
        <v>64</v>
      </c>
      <c r="B23" t="s">
        <v>62</v>
      </c>
      <c r="C23">
        <v>1036</v>
      </c>
      <c r="D23" t="s">
        <v>61</v>
      </c>
      <c r="E23" t="s">
        <v>60</v>
      </c>
      <c r="F23">
        <v>7</v>
      </c>
      <c r="G23">
        <v>19.45</v>
      </c>
      <c r="H23">
        <v>16.73</v>
      </c>
      <c r="I23">
        <v>9.84</v>
      </c>
      <c r="J23">
        <v>9.65</v>
      </c>
      <c r="L23">
        <f>2*((H23*G23)+(I23*G23)+(I23*H23))</f>
        <v>1362.8193999999999</v>
      </c>
      <c r="M23">
        <f>L23*0.00155</f>
        <v>2.1123700699999999</v>
      </c>
      <c r="N23">
        <f>F23/M23</f>
        <v>3.313813284620152</v>
      </c>
    </row>
    <row r="24" spans="1:14" x14ac:dyDescent="0.25">
      <c r="A24">
        <v>70</v>
      </c>
      <c r="B24" t="s">
        <v>62</v>
      </c>
      <c r="C24">
        <v>1045</v>
      </c>
      <c r="D24" t="s">
        <v>61</v>
      </c>
      <c r="E24" t="s">
        <v>63</v>
      </c>
      <c r="F24">
        <v>10</v>
      </c>
      <c r="G24">
        <v>15.37</v>
      </c>
      <c r="H24">
        <v>28.01</v>
      </c>
      <c r="I24">
        <v>10.16</v>
      </c>
      <c r="J24">
        <v>7.49</v>
      </c>
      <c r="L24">
        <f>2*((H24*G24)+(I24*G24)+(I24*H24))</f>
        <v>1742.509</v>
      </c>
      <c r="M24">
        <f>L24*0.00155</f>
        <v>2.70088895</v>
      </c>
      <c r="N24">
        <f>F24/M24</f>
        <v>3.7024846949001735</v>
      </c>
    </row>
    <row r="25" spans="1:14" x14ac:dyDescent="0.25">
      <c r="A25">
        <v>65</v>
      </c>
      <c r="B25" t="s">
        <v>62</v>
      </c>
      <c r="C25">
        <v>1037</v>
      </c>
      <c r="D25" t="s">
        <v>61</v>
      </c>
      <c r="E25" t="s">
        <v>60</v>
      </c>
      <c r="F25">
        <v>8</v>
      </c>
      <c r="G25">
        <v>15.15</v>
      </c>
      <c r="H25">
        <v>19.57</v>
      </c>
      <c r="I25">
        <v>7.53</v>
      </c>
      <c r="J25">
        <v>9.09</v>
      </c>
      <c r="L25">
        <f>2*((H25*G25)+(I25*G25)+(I25*H25))</f>
        <v>1115.8542</v>
      </c>
      <c r="M25">
        <f>L25*0.00155</f>
        <v>1.7295740099999999</v>
      </c>
      <c r="N25">
        <f>F25/M25</f>
        <v>4.6254164052800499</v>
      </c>
    </row>
    <row r="27" spans="1:14" x14ac:dyDescent="0.25">
      <c r="J27">
        <f>AVERAGE(J2:J25)</f>
        <v>14.131250000000001</v>
      </c>
      <c r="N27">
        <f>AVERAGE(N2:N25)</f>
        <v>3.6655534784067836</v>
      </c>
    </row>
    <row r="28" spans="1:14" x14ac:dyDescent="0.25">
      <c r="J28">
        <f>_xlfn.STDEV.P(J2:J25)</f>
        <v>4.8835244380979601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7C89-6135-448E-876B-A12C01CDD695}">
  <dimension ref="A1:I8"/>
  <sheetViews>
    <sheetView workbookViewId="0">
      <selection activeCell="H25" sqref="H25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9.7109375" bestFit="1" customWidth="1"/>
    <col min="6" max="6" width="9.5703125" bestFit="1" customWidth="1"/>
  </cols>
  <sheetData>
    <row r="1" spans="1:9" s="3" customFormat="1" x14ac:dyDescent="0.25">
      <c r="A1" s="3" t="s">
        <v>91</v>
      </c>
      <c r="B1" s="3" t="s">
        <v>90</v>
      </c>
      <c r="C1" s="3" t="s">
        <v>88</v>
      </c>
      <c r="D1" s="3" t="s">
        <v>85</v>
      </c>
      <c r="E1" s="3" t="s">
        <v>84</v>
      </c>
      <c r="F1" s="3" t="s">
        <v>83</v>
      </c>
      <c r="G1" s="3" t="s">
        <v>131</v>
      </c>
      <c r="H1" s="3" t="s">
        <v>81</v>
      </c>
      <c r="I1" s="3" t="s">
        <v>132</v>
      </c>
    </row>
    <row r="2" spans="1:9" x14ac:dyDescent="0.25">
      <c r="A2">
        <v>2</v>
      </c>
      <c r="B2">
        <v>10</v>
      </c>
      <c r="C2" t="s">
        <v>133</v>
      </c>
      <c r="D2">
        <v>128.6</v>
      </c>
      <c r="E2">
        <v>50.7</v>
      </c>
      <c r="F2">
        <v>49.7</v>
      </c>
      <c r="G2">
        <v>380.2</v>
      </c>
      <c r="I2">
        <f>E2/F2</f>
        <v>1.0201207243460764</v>
      </c>
    </row>
    <row r="3" spans="1:9" x14ac:dyDescent="0.25">
      <c r="A3">
        <v>38</v>
      </c>
      <c r="B3">
        <v>5</v>
      </c>
      <c r="C3" t="s">
        <v>107</v>
      </c>
      <c r="D3">
        <v>135.9</v>
      </c>
      <c r="E3">
        <v>65</v>
      </c>
      <c r="F3">
        <v>60.2</v>
      </c>
      <c r="G3">
        <v>707.6</v>
      </c>
      <c r="I3">
        <f t="shared" ref="I3:I8" si="0">E3/F3</f>
        <v>1.0797342192691028</v>
      </c>
    </row>
    <row r="4" spans="1:9" x14ac:dyDescent="0.25">
      <c r="A4">
        <v>24</v>
      </c>
      <c r="B4">
        <v>6</v>
      </c>
      <c r="C4" t="s">
        <v>107</v>
      </c>
      <c r="D4">
        <v>125.8</v>
      </c>
      <c r="E4">
        <v>62.3</v>
      </c>
      <c r="F4">
        <v>31.5</v>
      </c>
      <c r="G4">
        <v>337.2</v>
      </c>
      <c r="H4" t="s">
        <v>134</v>
      </c>
      <c r="I4">
        <f t="shared" si="0"/>
        <v>1.9777777777777776</v>
      </c>
    </row>
    <row r="5" spans="1:9" x14ac:dyDescent="0.25">
      <c r="A5">
        <v>58</v>
      </c>
      <c r="B5">
        <v>3</v>
      </c>
      <c r="C5" t="s">
        <v>107</v>
      </c>
      <c r="D5">
        <v>88.12</v>
      </c>
      <c r="E5">
        <v>59.21</v>
      </c>
      <c r="F5">
        <v>42.04</v>
      </c>
      <c r="H5" t="s">
        <v>135</v>
      </c>
      <c r="I5">
        <f t="shared" si="0"/>
        <v>1.4084205518553758</v>
      </c>
    </row>
    <row r="6" spans="1:9" x14ac:dyDescent="0.25">
      <c r="A6">
        <v>65</v>
      </c>
      <c r="B6" t="s">
        <v>62</v>
      </c>
      <c r="C6" t="s">
        <v>107</v>
      </c>
      <c r="D6">
        <v>110.49</v>
      </c>
      <c r="E6">
        <v>37.82</v>
      </c>
      <c r="F6">
        <v>28.96</v>
      </c>
      <c r="I6">
        <f t="shared" si="0"/>
        <v>1.305939226519337</v>
      </c>
    </row>
    <row r="7" spans="1:9" x14ac:dyDescent="0.25">
      <c r="A7">
        <v>65</v>
      </c>
      <c r="B7" t="s">
        <v>62</v>
      </c>
      <c r="C7" t="s">
        <v>107</v>
      </c>
      <c r="D7">
        <v>71.75</v>
      </c>
      <c r="E7">
        <v>32.270000000000003</v>
      </c>
      <c r="F7">
        <v>23.87</v>
      </c>
      <c r="I7">
        <f t="shared" si="0"/>
        <v>1.3519061583577714</v>
      </c>
    </row>
    <row r="8" spans="1:9" x14ac:dyDescent="0.25">
      <c r="A8">
        <v>78</v>
      </c>
      <c r="B8" t="s">
        <v>72</v>
      </c>
      <c r="C8" t="s">
        <v>107</v>
      </c>
      <c r="D8">
        <v>138.11000000000001</v>
      </c>
      <c r="E8">
        <v>53.9</v>
      </c>
      <c r="F8">
        <v>26.82</v>
      </c>
      <c r="H8" t="s">
        <v>136</v>
      </c>
      <c r="I8">
        <f t="shared" si="0"/>
        <v>2.0096942580164057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C9C6-51AB-4DBF-93C6-68D7563A03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CRM values</vt:lpstr>
      <vt:lpstr>Calibrated data</vt:lpstr>
      <vt:lpstr>Retouch measurements</vt:lpstr>
      <vt:lpstr>Core measurements</vt:lpstr>
      <vt:lpstr>Pounding stone measurements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Nutman</dc:creator>
  <cp:lastModifiedBy>Ceri Shipton</cp:lastModifiedBy>
  <dcterms:created xsi:type="dcterms:W3CDTF">2025-12-18T00:08:29Z</dcterms:created>
  <dcterms:modified xsi:type="dcterms:W3CDTF">2026-01-13T05:42:43Z</dcterms:modified>
</cp:coreProperties>
</file>